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0" yWindow="0" windowWidth="17496" windowHeight="11016"/>
  </bookViews>
  <sheets>
    <sheet name="花名册定稿 (2)" sheetId="19" r:id="rId1"/>
  </sheets>
  <externalReferences>
    <externalReference r:id="rId2"/>
    <externalReference r:id="rId3"/>
    <externalReference r:id="rId4"/>
  </externalReferences>
  <definedNames>
    <definedName name="_AAC004">[1]Sheet3!$A$1:$A$3</definedName>
    <definedName name="_AAC005">[2]Sheet3!$B$1:$B$57</definedName>
    <definedName name="_xlnm._FilterDatabase" localSheetId="0" hidden="1">'花名册定稿 (2)'!$A$3:$WMJ$91</definedName>
    <definedName name="户口性质">[3]码表!$M$2:$M$14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88" i="19"/>
  <c r="I88"/>
  <c r="H88"/>
  <c r="J87"/>
  <c r="I87"/>
  <c r="H87"/>
  <c r="H86"/>
  <c r="K86" s="1"/>
  <c r="I85"/>
  <c r="H85"/>
  <c r="K84"/>
  <c r="J83"/>
  <c r="I83"/>
  <c r="H83"/>
  <c r="K81"/>
  <c r="K80"/>
  <c r="J79"/>
  <c r="I79"/>
  <c r="H79"/>
  <c r="J78"/>
  <c r="I78"/>
  <c r="H78"/>
  <c r="J76"/>
  <c r="I76"/>
  <c r="H76"/>
  <c r="J75"/>
  <c r="I75"/>
  <c r="H75"/>
  <c r="K74"/>
  <c r="I73"/>
  <c r="H73"/>
  <c r="I72"/>
  <c r="H72"/>
  <c r="J71"/>
  <c r="H71"/>
  <c r="J70"/>
  <c r="H70"/>
  <c r="H69"/>
  <c r="J68"/>
  <c r="I68"/>
  <c r="H68"/>
  <c r="J67"/>
  <c r="I67"/>
  <c r="H67"/>
  <c r="I66"/>
  <c r="H66"/>
  <c r="I65"/>
  <c r="H65"/>
  <c r="I64"/>
  <c r="H64"/>
  <c r="I63"/>
  <c r="H63"/>
  <c r="I62"/>
  <c r="H62"/>
  <c r="H61"/>
  <c r="K61" s="1"/>
  <c r="H60"/>
  <c r="K60" s="1"/>
  <c r="I59"/>
  <c r="H59"/>
  <c r="J58"/>
  <c r="I58"/>
  <c r="H58"/>
  <c r="H57"/>
  <c r="K57" s="1"/>
  <c r="I56"/>
  <c r="H56"/>
  <c r="I55"/>
  <c r="H55"/>
  <c r="J54"/>
  <c r="H54"/>
  <c r="H53"/>
  <c r="K53" s="1"/>
  <c r="H52"/>
  <c r="K52" s="1"/>
  <c r="J51"/>
  <c r="I51"/>
  <c r="H51"/>
  <c r="J50"/>
  <c r="H50"/>
  <c r="J49"/>
  <c r="I49"/>
  <c r="H49"/>
  <c r="I48"/>
  <c r="H48"/>
  <c r="H47"/>
  <c r="K47" s="1"/>
  <c r="H46"/>
  <c r="K46" s="1"/>
  <c r="H45"/>
  <c r="K45" s="1"/>
  <c r="J44"/>
  <c r="I44"/>
  <c r="H44"/>
  <c r="H43"/>
  <c r="K43" s="1"/>
  <c r="I42"/>
  <c r="H42"/>
  <c r="I41"/>
  <c r="H41"/>
  <c r="J40"/>
  <c r="I40"/>
  <c r="H40"/>
  <c r="J39"/>
  <c r="I39"/>
  <c r="H39"/>
  <c r="I38"/>
  <c r="H38"/>
  <c r="J36"/>
  <c r="I36"/>
  <c r="H36"/>
  <c r="J35"/>
  <c r="I35"/>
  <c r="H35"/>
  <c r="J34"/>
  <c r="I34"/>
  <c r="H34"/>
  <c r="K33"/>
  <c r="J33"/>
  <c r="I33"/>
  <c r="H33"/>
  <c r="K31"/>
  <c r="J31"/>
  <c r="I31"/>
  <c r="H31"/>
  <c r="K29"/>
  <c r="J29"/>
  <c r="I29"/>
  <c r="H29"/>
  <c r="K27"/>
  <c r="J27"/>
  <c r="I27"/>
  <c r="H27"/>
  <c r="J24"/>
  <c r="I24"/>
  <c r="H24"/>
  <c r="J23"/>
  <c r="I23"/>
  <c r="H23"/>
  <c r="J22"/>
  <c r="I22"/>
  <c r="H22"/>
  <c r="J21"/>
  <c r="I21"/>
  <c r="H21"/>
  <c r="J20"/>
  <c r="I20"/>
  <c r="H20"/>
  <c r="J19"/>
  <c r="I19"/>
  <c r="H19"/>
  <c r="J18"/>
  <c r="I18"/>
  <c r="H18"/>
  <c r="J17"/>
  <c r="I17"/>
  <c r="H17"/>
  <c r="J16"/>
  <c r="I16"/>
  <c r="H16"/>
  <c r="J15"/>
  <c r="I15"/>
  <c r="H15"/>
  <c r="K14"/>
  <c r="J14"/>
  <c r="I14"/>
  <c r="H14"/>
  <c r="J12"/>
  <c r="I12"/>
  <c r="H12"/>
  <c r="K11"/>
  <c r="K10"/>
  <c r="K9"/>
  <c r="K8"/>
  <c r="K7"/>
  <c r="J7"/>
  <c r="I7"/>
  <c r="H7"/>
  <c r="J5"/>
  <c r="I5"/>
  <c r="H5"/>
  <c r="K4"/>
  <c r="K5" s="1"/>
  <c r="K48" l="1"/>
  <c r="K49"/>
  <c r="K51"/>
  <c r="K54"/>
  <c r="K55"/>
  <c r="K56"/>
  <c r="K59"/>
  <c r="K62"/>
  <c r="K63"/>
  <c r="K65"/>
  <c r="K66"/>
  <c r="K67"/>
  <c r="K75"/>
  <c r="K85"/>
  <c r="K88"/>
  <c r="H25"/>
  <c r="J25"/>
  <c r="K17"/>
  <c r="K19"/>
  <c r="K21"/>
  <c r="K23"/>
  <c r="K34"/>
  <c r="K89" s="1"/>
  <c r="J89"/>
  <c r="K36"/>
  <c r="K44"/>
  <c r="K12"/>
  <c r="I25"/>
  <c r="K16"/>
  <c r="K18"/>
  <c r="K20"/>
  <c r="K22"/>
  <c r="K24"/>
  <c r="I89"/>
  <c r="K35"/>
  <c r="K38"/>
  <c r="K39"/>
  <c r="K40"/>
  <c r="K41"/>
  <c r="K42"/>
  <c r="K50"/>
  <c r="K68"/>
  <c r="K70"/>
  <c r="K71"/>
  <c r="K72"/>
  <c r="K73"/>
  <c r="K76"/>
  <c r="K79"/>
  <c r="K87"/>
  <c r="K15"/>
  <c r="K25" s="1"/>
  <c r="H89"/>
  <c r="K90" l="1"/>
</calcChain>
</file>

<file path=xl/sharedStrings.xml><?xml version="1.0" encoding="utf-8"?>
<sst xmlns="http://schemas.openxmlformats.org/spreadsheetml/2006/main" count="350" uniqueCount="129">
  <si>
    <t>加快落实扩大个人社会保险补贴范围花名册</t>
  </si>
  <si>
    <t>填表单位：乌恰县人力资源和社会保障局</t>
  </si>
  <si>
    <t>单位
名称</t>
  </si>
  <si>
    <t>序号</t>
  </si>
  <si>
    <t>姓   名</t>
  </si>
  <si>
    <t>缴费起始月</t>
  </si>
  <si>
    <t>缴费
截止月</t>
  </si>
  <si>
    <t>缴费月数</t>
  </si>
  <si>
    <t>缴费
基数</t>
  </si>
  <si>
    <t>基本养老保险补贴</t>
  </si>
  <si>
    <t>基本医疗保险补贴</t>
  </si>
  <si>
    <t>失业保险补贴</t>
  </si>
  <si>
    <t>补贴总金额（25%）</t>
  </si>
  <si>
    <t>人员类别</t>
  </si>
  <si>
    <t>备注</t>
  </si>
  <si>
    <t>吉中悦机动车检测有限公司</t>
  </si>
  <si>
    <t>热米莱·依明江</t>
  </si>
  <si>
    <t>2026/1</t>
  </si>
  <si>
    <t>2026/4</t>
  </si>
  <si>
    <t>毕业年度和离校两年内高校毕业生</t>
  </si>
  <si>
    <t>生活服
务业</t>
  </si>
  <si>
    <t>合计：1人</t>
  </si>
  <si>
    <t>新疆鑫生达石膏有限公司</t>
  </si>
  <si>
    <t>胡西塔尔·托兰</t>
  </si>
  <si>
    <t>2026.1</t>
  </si>
  <si>
    <t>2026.2</t>
  </si>
  <si>
    <t xml:space="preserve">毕业年度和离校两年内高校毕业生
</t>
  </si>
  <si>
    <t>乌恰县新安物业管理有限责任公司</t>
  </si>
  <si>
    <t>阿合拉依·别克吐尔</t>
  </si>
  <si>
    <t>2026年1月</t>
  </si>
  <si>
    <t>登记失业半年以人员</t>
  </si>
  <si>
    <t>热孜宛古丽·努如拉</t>
  </si>
  <si>
    <t>米曼古丽·沙依提</t>
  </si>
  <si>
    <t>2026年3月</t>
  </si>
  <si>
    <t>阿米乃·麦麦提</t>
  </si>
  <si>
    <t>2026年4月</t>
  </si>
  <si>
    <t>防止返贫监测对象</t>
  </si>
  <si>
    <t>合计：4人</t>
  </si>
  <si>
    <t>乌恰县客运站公司</t>
  </si>
  <si>
    <t>艾木哈尔江·吾甫尔江</t>
  </si>
  <si>
    <t>2026/01</t>
  </si>
  <si>
    <t>2026/04</t>
  </si>
  <si>
    <t>乌恰金山耐磨材料有限公司</t>
  </si>
  <si>
    <t>古丽布比·买买提居马</t>
  </si>
  <si>
    <t>202601</t>
  </si>
  <si>
    <t>202604</t>
  </si>
  <si>
    <t>毕业年度和离校两年内未就业的高校毕业生</t>
  </si>
  <si>
    <t>制造业</t>
  </si>
  <si>
    <t>排祖拉·艾力</t>
  </si>
  <si>
    <t>王勇全</t>
  </si>
  <si>
    <t>依不拉因木·库尔班</t>
  </si>
  <si>
    <t>努尔巴克提·努尔色依提</t>
  </si>
  <si>
    <t>努尔塔依·阿曼塔依</t>
  </si>
  <si>
    <t>麦麦提江·居麦</t>
  </si>
  <si>
    <t>塔亚尼期别克·阿地力</t>
  </si>
  <si>
    <t>买买提哈孜·奴尔阿里</t>
  </si>
  <si>
    <t>库提曼·麦麦提居马</t>
  </si>
  <si>
    <t>合计：10人</t>
  </si>
  <si>
    <t>乌恰县大拇指物业服务有限公司</t>
  </si>
  <si>
    <t>阿依努尔·吾甫尔</t>
  </si>
  <si>
    <t>4个月</t>
  </si>
  <si>
    <t xml:space="preserve">防止返贫监测对象
</t>
  </si>
  <si>
    <t>新疆昆鹰保安服务有限责任公司</t>
  </si>
  <si>
    <t>吐尔阿尼白克·木尔扎里</t>
  </si>
  <si>
    <t>新疆西极昆天文旅有限责任公司</t>
  </si>
  <si>
    <t>艾勒米拉·艾比布拉</t>
  </si>
  <si>
    <t>新疆振鹏电线电缆有限公司</t>
  </si>
  <si>
    <t>托合提布·马木西</t>
  </si>
  <si>
    <t>新疆紫金有色金属有限公司</t>
  </si>
  <si>
    <t>阿力木别克·哈力比亚提</t>
  </si>
  <si>
    <t>对斯巴依·吾买尔</t>
  </si>
  <si>
    <t>库马尔拜克·托尔坤阿力</t>
  </si>
  <si>
    <t>马麦提努尔·马麦提木萨</t>
  </si>
  <si>
    <t>热斯拜克·玛坦</t>
  </si>
  <si>
    <t>塔拉尼特别克·买买提艾沙</t>
  </si>
  <si>
    <t>塔来别克·库来西</t>
  </si>
  <si>
    <t>登记失业半年以上人员</t>
  </si>
  <si>
    <t>阿不都拉别克·吐尔逊巴依</t>
  </si>
  <si>
    <t>阿不都沙塔尔·吐鲁瓦依</t>
  </si>
  <si>
    <t>阿克力比克·沙热比克</t>
  </si>
  <si>
    <t>巴亚斯坦·萨提瓦力迪</t>
  </si>
  <si>
    <t>迪力亚尔·阿合买提</t>
  </si>
  <si>
    <t>地力木拉提·托合提白克</t>
  </si>
  <si>
    <t>何嘉巍</t>
  </si>
  <si>
    <t>胡西塔尔别克·居马巴依</t>
  </si>
  <si>
    <t>库托比克·阿克卓力</t>
  </si>
  <si>
    <t>买买提加克甫·买买提库尔曼</t>
  </si>
  <si>
    <t>麦麦提艾萨·吐鲁干巴依</t>
  </si>
  <si>
    <t>麦麦提卡吾力·阿地力拜克</t>
  </si>
  <si>
    <t>穆合普力江·莫合塔尔</t>
  </si>
  <si>
    <t>穆合塔尔江·麦合木提</t>
  </si>
  <si>
    <t>努尔拜合提·努尔买买提</t>
  </si>
  <si>
    <t>苏玉木别克·卡德尔</t>
  </si>
  <si>
    <t>提尼别克·吐尔地别克</t>
  </si>
  <si>
    <t>吐尔干巴依·买买提</t>
  </si>
  <si>
    <t>依勒亚孜·居马巴依</t>
  </si>
  <si>
    <t>玉米提·安瓦尔</t>
  </si>
  <si>
    <t>巴哈提别克·布兰巴义</t>
  </si>
  <si>
    <t>伊萨克·伊卜拉依木</t>
  </si>
  <si>
    <t>栗欣玥</t>
  </si>
  <si>
    <t>达吾提江·胡达白得</t>
  </si>
  <si>
    <t>库尔班白克·买买提塔依甫</t>
  </si>
  <si>
    <t>艾力·艾尔肯</t>
  </si>
  <si>
    <t>吾拉尼拜克·吐日逊阿洪</t>
  </si>
  <si>
    <t>吾木提别克·托呼</t>
  </si>
  <si>
    <t>努尔麦麦提·哈力麦麦提</t>
  </si>
  <si>
    <t>木热迪力·吐拉提</t>
  </si>
  <si>
    <t>加力肯别克·马木拉依木</t>
  </si>
  <si>
    <t>其帕尔·木塔里蒲</t>
  </si>
  <si>
    <t>地力木拉提·塔衣尔</t>
  </si>
  <si>
    <t>钟易霖</t>
  </si>
  <si>
    <t>库尔班布·吐尔地巴依</t>
  </si>
  <si>
    <t>西仁白克·阿孜瓦依</t>
  </si>
  <si>
    <t>艾尔麦克·胡西塔尔</t>
  </si>
  <si>
    <t>别克米尔扎·托克托尔巴依</t>
  </si>
  <si>
    <t>马麦提斯迪克·斯马依</t>
  </si>
  <si>
    <t>艾散江·伊敏江</t>
  </si>
  <si>
    <t>宫思</t>
  </si>
  <si>
    <t>2026/2</t>
  </si>
  <si>
    <t>加森江·甫拉提</t>
  </si>
  <si>
    <t>克孜尔别克·吐尔达洪</t>
  </si>
  <si>
    <t>库提麦麦提·买买提吾拉依木</t>
  </si>
  <si>
    <t>努热巴克提·玉塞克</t>
  </si>
  <si>
    <t>努尔拜克·托合提买买提</t>
  </si>
  <si>
    <t>肉孜艾力·吉那力</t>
  </si>
  <si>
    <t>努尔兰·阿克角力</t>
  </si>
  <si>
    <t>合计：55人</t>
  </si>
  <si>
    <t>合计（人数/金额）76人</t>
  </si>
  <si>
    <t>制表人：</t>
  </si>
</sst>
</file>

<file path=xl/styles.xml><?xml version="1.0" encoding="utf-8"?>
<styleSheet xmlns="http://schemas.openxmlformats.org/spreadsheetml/2006/main">
  <numFmts count="3">
    <numFmt numFmtId="43" formatCode="_ * #,##0.00_ ;_ * \-#,##0.00_ ;_ * &quot;-&quot;??_ ;_ @_ "/>
    <numFmt numFmtId="178" formatCode="[$-F800]dddd\,\ mmmm\ dd\,\ yyyy"/>
    <numFmt numFmtId="181" formatCode="0.00_);[Red]\(0.00\)"/>
  </numFmts>
  <fonts count="29">
    <font>
      <sz val="12"/>
      <name val="宋体"/>
      <charset val="134"/>
    </font>
    <font>
      <b/>
      <sz val="24"/>
      <name val="宋体"/>
      <charset val="134"/>
    </font>
    <font>
      <sz val="12"/>
      <name val="黑体"/>
      <charset val="134"/>
    </font>
    <font>
      <sz val="14"/>
      <name val="宋体"/>
      <charset val="134"/>
    </font>
    <font>
      <b/>
      <sz val="14"/>
      <name val="宋体"/>
      <charset val="134"/>
    </font>
    <font>
      <sz val="16"/>
      <name val="宋体"/>
      <charset val="134"/>
    </font>
    <font>
      <sz val="10"/>
      <name val="宋体"/>
      <charset val="134"/>
    </font>
    <font>
      <b/>
      <sz val="26"/>
      <name val="宋体"/>
      <charset val="134"/>
    </font>
    <font>
      <b/>
      <sz val="12"/>
      <name val="宋体"/>
      <charset val="134"/>
    </font>
    <font>
      <b/>
      <sz val="10"/>
      <name val="宋体"/>
      <charset val="134"/>
    </font>
    <font>
      <b/>
      <sz val="12"/>
      <name val="黑体"/>
      <charset val="134"/>
    </font>
    <font>
      <sz val="11"/>
      <name val="黑体"/>
      <charset val="134"/>
    </font>
    <font>
      <sz val="12"/>
      <color theme="1"/>
      <name val="宋体"/>
      <charset val="134"/>
    </font>
    <font>
      <sz val="14"/>
      <name val="黑体"/>
      <charset val="134"/>
    </font>
    <font>
      <b/>
      <sz val="11"/>
      <name val="宋体"/>
      <charset val="134"/>
      <scheme val="minor"/>
    </font>
    <font>
      <b/>
      <sz val="14"/>
      <name val="黑体"/>
      <charset val="134"/>
    </font>
    <font>
      <b/>
      <sz val="14"/>
      <name val="宋体"/>
      <charset val="134"/>
      <scheme val="minor"/>
    </font>
    <font>
      <sz val="10.5"/>
      <color rgb="FF303133"/>
      <name val="宋体"/>
      <charset val="134"/>
    </font>
    <font>
      <sz val="11"/>
      <name val="宋体"/>
      <charset val="134"/>
      <scheme val="minor"/>
    </font>
    <font>
      <sz val="14"/>
      <name val="宋体"/>
      <charset val="134"/>
      <scheme val="minor"/>
    </font>
    <font>
      <sz val="12"/>
      <color rgb="FF000000"/>
      <name val="宋体"/>
      <charset val="134"/>
    </font>
    <font>
      <b/>
      <sz val="16"/>
      <name val="宋体"/>
      <charset val="134"/>
    </font>
    <font>
      <sz val="16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宋体"/>
      <charset val="134"/>
    </font>
    <font>
      <sz val="11"/>
      <color theme="1"/>
      <name val="Tahoma"/>
      <family val="2"/>
    </font>
    <font>
      <sz val="10"/>
      <color indexed="8"/>
      <name val="Arial"/>
    </font>
    <font>
      <sz val="12"/>
      <name val="宋体"/>
      <charset val="134"/>
    </font>
    <font>
      <b/>
      <sz val="12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8">
    <xf numFmtId="0" fontId="0" fillId="0" borderId="0">
      <alignment vertical="center"/>
    </xf>
    <xf numFmtId="178" fontId="23" fillId="0" borderId="0">
      <alignment vertical="center"/>
    </xf>
    <xf numFmtId="0" fontId="23" fillId="0" borderId="0">
      <alignment vertical="center"/>
    </xf>
    <xf numFmtId="0" fontId="27" fillId="0" borderId="0">
      <alignment vertical="center"/>
    </xf>
    <xf numFmtId="0" fontId="25" fillId="0" borderId="0">
      <alignment vertical="center"/>
    </xf>
    <xf numFmtId="0" fontId="26" fillId="0" borderId="0"/>
    <xf numFmtId="43" fontId="23" fillId="0" borderId="0" applyFont="0" applyFill="0" applyBorder="0" applyAlignment="0" applyProtection="0">
      <alignment vertical="center"/>
    </xf>
    <xf numFmtId="178" fontId="23" fillId="0" borderId="0">
      <alignment vertical="center"/>
    </xf>
  </cellStyleXfs>
  <cellXfs count="7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0" fontId="10" fillId="2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49" fontId="0" fillId="3" borderId="1" xfId="3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4" fillId="0" borderId="0" xfId="0" applyFont="1" applyFill="1">
      <alignment vertical="center"/>
    </xf>
    <xf numFmtId="0" fontId="15" fillId="0" borderId="1" xfId="0" applyFont="1" applyFill="1" applyBorder="1" applyAlignment="1">
      <alignment horizontal="center" vertical="center"/>
    </xf>
    <xf numFmtId="0" fontId="13" fillId="0" borderId="1" xfId="0" applyFont="1" applyFill="1" applyBorder="1">
      <alignment vertical="center"/>
    </xf>
    <xf numFmtId="0" fontId="16" fillId="0" borderId="0" xfId="0" applyFont="1" applyFill="1" applyBorder="1">
      <alignment vertical="center"/>
    </xf>
    <xf numFmtId="0" fontId="11" fillId="0" borderId="2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0" fillId="0" borderId="1" xfId="3" applyNumberFormat="1" applyFont="1" applyFill="1" applyBorder="1" applyAlignment="1">
      <alignment horizontal="center" vertical="center" wrapText="1"/>
    </xf>
    <xf numFmtId="49" fontId="0" fillId="0" borderId="1" xfId="3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6" fillId="0" borderId="0" xfId="0" applyFont="1" applyFill="1">
      <alignment vertical="center"/>
    </xf>
    <xf numFmtId="0" fontId="18" fillId="0" borderId="0" xfId="0" applyFont="1" applyFill="1">
      <alignment vertical="center"/>
    </xf>
    <xf numFmtId="178" fontId="12" fillId="0" borderId="1" xfId="0" applyNumberFormat="1" applyFont="1" applyFill="1" applyBorder="1" applyAlignment="1">
      <alignment horizontal="center" vertical="center" wrapText="1"/>
    </xf>
    <xf numFmtId="0" fontId="18" fillId="0" borderId="0" xfId="0" applyFont="1" applyFill="1" applyAlignment="1">
      <alignment horizontal="center" vertical="center"/>
    </xf>
    <xf numFmtId="0" fontId="0" fillId="0" borderId="2" xfId="3" applyNumberFormat="1" applyFont="1" applyFill="1" applyBorder="1" applyAlignment="1">
      <alignment horizontal="center" vertical="center" wrapText="1"/>
    </xf>
    <xf numFmtId="178" fontId="12" fillId="0" borderId="2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9" fillId="0" borderId="0" xfId="0" applyFont="1" applyFill="1" applyAlignment="1">
      <alignment horizontal="center" vertical="center"/>
    </xf>
    <xf numFmtId="0" fontId="20" fillId="0" borderId="1" xfId="0" applyNumberFormat="1" applyFont="1" applyFill="1" applyBorder="1" applyAlignment="1">
      <alignment horizontal="center" vertical="center" wrapText="1"/>
    </xf>
    <xf numFmtId="49" fontId="0" fillId="4" borderId="1" xfId="3" applyNumberFormat="1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13" fillId="0" borderId="2" xfId="0" applyFont="1" applyFill="1" applyBorder="1">
      <alignment vertical="center"/>
    </xf>
    <xf numFmtId="0" fontId="18" fillId="0" borderId="0" xfId="0" applyNumberFormat="1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/>
    </xf>
    <xf numFmtId="0" fontId="13" fillId="0" borderId="4" xfId="0" applyFont="1" applyFill="1" applyBorder="1">
      <alignment vertical="center"/>
    </xf>
    <xf numFmtId="0" fontId="19" fillId="0" borderId="0" xfId="0" applyFont="1" applyFill="1">
      <alignment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3" applyNumberFormat="1" applyFont="1" applyFill="1" applyBorder="1" applyAlignment="1" applyProtection="1">
      <alignment horizontal="center" vertical="center" wrapText="1"/>
    </xf>
    <xf numFmtId="49" fontId="0" fillId="0" borderId="1" xfId="3" applyNumberFormat="1" applyFont="1" applyFill="1" applyBorder="1" applyAlignment="1" applyProtection="1">
      <alignment horizontal="center" vertical="center" wrapText="1"/>
    </xf>
    <xf numFmtId="181" fontId="20" fillId="0" borderId="1" xfId="0" applyNumberFormat="1" applyFont="1" applyFill="1" applyBorder="1" applyAlignment="1">
      <alignment horizontal="center" vertical="center"/>
    </xf>
    <xf numFmtId="181" fontId="0" fillId="0" borderId="1" xfId="3" applyNumberFormat="1" applyFont="1" applyFill="1" applyBorder="1" applyAlignment="1" applyProtection="1">
      <alignment horizontal="center" vertical="center" wrapText="1"/>
    </xf>
    <xf numFmtId="181" fontId="20" fillId="0" borderId="2" xfId="0" applyNumberFormat="1" applyFont="1" applyFill="1" applyBorder="1" applyAlignment="1">
      <alignment horizontal="center" vertical="center"/>
    </xf>
    <xf numFmtId="181" fontId="0" fillId="0" borderId="2" xfId="3" applyNumberFormat="1" applyFont="1" applyFill="1" applyBorder="1" applyAlignment="1" applyProtection="1">
      <alignment horizontal="center" vertical="center" wrapText="1"/>
    </xf>
    <xf numFmtId="0" fontId="16" fillId="0" borderId="0" xfId="0" applyFont="1" applyFill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22" fillId="0" borderId="0" xfId="0" applyFont="1" applyFill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  <xf numFmtId="0" fontId="15" fillId="0" borderId="4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8" fillId="0" borderId="5" xfId="0" applyFont="1" applyFill="1" applyBorder="1" applyAlignment="1">
      <alignment vertical="center"/>
    </xf>
  </cellXfs>
  <cellStyles count="8">
    <cellStyle name="常规" xfId="0" builtinId="0"/>
    <cellStyle name="常规 2" xfId="5"/>
    <cellStyle name="常规 3" xfId="4"/>
    <cellStyle name="常规 3 2" xfId="1"/>
    <cellStyle name="常规 4 3" xfId="7"/>
    <cellStyle name="常规 5" xfId="2"/>
    <cellStyle name="常规_Sheet1" xfId="3"/>
    <cellStyle name="千位分隔 2" xfId="6"/>
  </cellStyles>
  <dxfs count="4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FFE2EFDA"/>
      <color rgb="FF000000"/>
      <color rgb="FFFFFFFF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20025;&#23612;/Desktop/&#20445;&#2343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21520;&#23572;&#36842;&#21476;&#20029;/Documents/WeChat%20Files/wxid_qw8d908n82zg22/FileStorage/File/2024-03/&#30005;&#23376;&#21512;&#21516;&#20154;&#21592;&#25209;&#37327;&#26032;&#22686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&#26700;&#38754;/&#31038;&#20445;/&#31038;&#20445;&#26126;&#32454;/5&#26376;&#31038;&#20445;/&#25209;&#37327;&#22686;&#20154;5.16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3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电子合同人员数据采集表"/>
      <sheetName val="行政区划表"/>
      <sheetName val="Sheet3"/>
      <sheetName val="代码表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录入的数据"/>
      <sheetName val="码表"/>
      <sheetName val="Sheet3"/>
      <sheetName val="Sheet1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WNJ91"/>
  <sheetViews>
    <sheetView tabSelected="1" topLeftCell="B1" zoomScale="80" zoomScaleNormal="80" workbookViewId="0">
      <selection activeCell="B2" sqref="B2:E2"/>
    </sheetView>
  </sheetViews>
  <sheetFormatPr defaultColWidth="9" defaultRowHeight="15.6"/>
  <cols>
    <col min="1" max="1" width="5.8984375" style="3" customWidth="1"/>
    <col min="2" max="2" width="3.69921875" style="3" customWidth="1"/>
    <col min="3" max="3" width="8.59765625" style="3" customWidth="1"/>
    <col min="4" max="4" width="6.69921875" style="3" customWidth="1"/>
    <col min="5" max="5" width="6.8984375" style="3" customWidth="1"/>
    <col min="6" max="6" width="5" style="3" customWidth="1"/>
    <col min="7" max="7" width="5.8984375" style="3" customWidth="1"/>
    <col min="8" max="8" width="11.59765625" style="3" customWidth="1"/>
    <col min="9" max="9" width="10.59765625" style="3" customWidth="1"/>
    <col min="10" max="10" width="10.796875" style="3" customWidth="1"/>
    <col min="11" max="11" width="16.59765625" style="7" customWidth="1"/>
    <col min="12" max="12" width="9.3984375" style="3" customWidth="1"/>
    <col min="13" max="13" width="6.69921875" style="3" customWidth="1"/>
    <col min="14" max="15896" width="9" style="3"/>
  </cols>
  <sheetData>
    <row r="1" spans="1:13 15897:15922" s="1" customFormat="1" ht="36" customHeight="1">
      <c r="A1" s="59" t="s">
        <v>0</v>
      </c>
      <c r="B1" s="59"/>
      <c r="C1" s="59"/>
      <c r="D1" s="59"/>
      <c r="E1" s="59"/>
      <c r="F1" s="59"/>
      <c r="G1" s="59"/>
      <c r="H1" s="59"/>
      <c r="I1" s="59"/>
      <c r="J1" s="59"/>
      <c r="K1" s="59"/>
      <c r="M1" s="8"/>
    </row>
    <row r="2" spans="1:13 15897:15922" s="1" customFormat="1" ht="36" customHeight="1">
      <c r="A2" s="9" t="s">
        <v>1</v>
      </c>
      <c r="B2" s="78"/>
      <c r="C2" s="78"/>
      <c r="D2" s="78"/>
      <c r="E2" s="78"/>
      <c r="F2" s="10"/>
      <c r="G2" s="10"/>
      <c r="H2" s="10"/>
      <c r="I2" s="10"/>
      <c r="J2" s="10"/>
      <c r="K2" s="10"/>
      <c r="L2" s="10"/>
      <c r="M2" s="10"/>
    </row>
    <row r="3" spans="1:13 15897:15922" s="2" customFormat="1" ht="49.95" customHeight="1">
      <c r="A3" s="11" t="s">
        <v>2</v>
      </c>
      <c r="B3" s="12" t="s">
        <v>3</v>
      </c>
      <c r="C3" s="13" t="s">
        <v>4</v>
      </c>
      <c r="D3" s="11" t="s">
        <v>5</v>
      </c>
      <c r="E3" s="11" t="s">
        <v>6</v>
      </c>
      <c r="F3" s="11" t="s">
        <v>7</v>
      </c>
      <c r="G3" s="11" t="s">
        <v>8</v>
      </c>
      <c r="H3" s="11" t="s">
        <v>9</v>
      </c>
      <c r="I3" s="11" t="s">
        <v>10</v>
      </c>
      <c r="J3" s="11" t="s">
        <v>11</v>
      </c>
      <c r="K3" s="11" t="s">
        <v>12</v>
      </c>
      <c r="L3" s="11" t="s">
        <v>13</v>
      </c>
      <c r="M3" s="14" t="s">
        <v>14</v>
      </c>
      <c r="WMK3" s="15"/>
      <c r="WML3" s="15"/>
      <c r="WMM3" s="15"/>
      <c r="WMN3" s="15"/>
      <c r="WMO3" s="15"/>
      <c r="WMP3" s="15"/>
      <c r="WMQ3" s="15"/>
      <c r="WMR3" s="15"/>
      <c r="WMS3" s="15"/>
      <c r="WMT3" s="15"/>
      <c r="WMU3" s="15"/>
      <c r="WMV3" s="15"/>
      <c r="WMW3" s="15"/>
      <c r="WMX3" s="15"/>
      <c r="WMY3" s="15"/>
      <c r="WMZ3" s="15"/>
      <c r="WNA3" s="15"/>
      <c r="WNB3" s="15"/>
      <c r="WNC3" s="15"/>
      <c r="WND3" s="15"/>
      <c r="WNE3" s="15"/>
      <c r="WNF3" s="15"/>
      <c r="WNG3" s="15"/>
      <c r="WNH3" s="15"/>
      <c r="WNI3" s="15"/>
      <c r="WNJ3" s="15"/>
    </row>
    <row r="4" spans="1:13 15897:15922" s="3" customFormat="1" ht="100.95" customHeight="1">
      <c r="A4" s="16" t="s">
        <v>15</v>
      </c>
      <c r="B4" s="17">
        <v>1</v>
      </c>
      <c r="C4" s="18" t="s">
        <v>16</v>
      </c>
      <c r="D4" s="20" t="s">
        <v>17</v>
      </c>
      <c r="E4" s="20" t="s">
        <v>18</v>
      </c>
      <c r="F4" s="20">
        <v>4</v>
      </c>
      <c r="G4" s="20">
        <v>5069</v>
      </c>
      <c r="H4" s="20">
        <v>405.52</v>
      </c>
      <c r="I4" s="20">
        <v>101.36</v>
      </c>
      <c r="J4" s="20">
        <v>25.36</v>
      </c>
      <c r="K4" s="20">
        <f t="shared" ref="K4:K11" si="0">SUM(H4:J4)</f>
        <v>532.24</v>
      </c>
      <c r="L4" s="21" t="s">
        <v>19</v>
      </c>
      <c r="M4" s="22" t="s">
        <v>20</v>
      </c>
      <c r="WMK4" s="23"/>
      <c r="WML4" s="23"/>
      <c r="WMM4" s="23"/>
      <c r="WMN4" s="23"/>
      <c r="WMO4" s="23"/>
      <c r="WMP4" s="23"/>
      <c r="WMQ4" s="23"/>
      <c r="WMR4" s="23"/>
      <c r="WMS4" s="23"/>
      <c r="WMT4" s="23"/>
      <c r="WMU4" s="23"/>
      <c r="WMV4" s="23"/>
      <c r="WMW4" s="23"/>
      <c r="WMX4" s="23"/>
      <c r="WMY4" s="23"/>
      <c r="WMZ4" s="23"/>
      <c r="WNA4" s="23"/>
      <c r="WNB4" s="23"/>
      <c r="WNC4" s="23"/>
      <c r="WND4" s="23"/>
      <c r="WNE4" s="23"/>
      <c r="WNF4" s="23"/>
      <c r="WNG4" s="23"/>
      <c r="WNH4" s="23"/>
      <c r="WNI4" s="23"/>
      <c r="WNJ4" s="23"/>
    </row>
    <row r="5" spans="1:13 15897:15922" s="4" customFormat="1" ht="27" customHeight="1">
      <c r="A5" s="60" t="s">
        <v>21</v>
      </c>
      <c r="B5" s="60"/>
      <c r="C5" s="60"/>
      <c r="D5" s="60"/>
      <c r="E5" s="60"/>
      <c r="F5" s="60"/>
      <c r="G5" s="60"/>
      <c r="H5" s="24">
        <f t="shared" ref="H5:K5" si="1">SUM(H4:H4)</f>
        <v>405.52</v>
      </c>
      <c r="I5" s="24">
        <f t="shared" si="1"/>
        <v>101.36</v>
      </c>
      <c r="J5" s="24">
        <f t="shared" si="1"/>
        <v>25.36</v>
      </c>
      <c r="K5" s="24">
        <f t="shared" si="1"/>
        <v>532.24</v>
      </c>
      <c r="L5" s="25"/>
      <c r="M5" s="25"/>
      <c r="WMK5" s="26"/>
      <c r="WML5" s="26"/>
      <c r="WMM5" s="26"/>
      <c r="WMN5" s="26"/>
      <c r="WMO5" s="26"/>
      <c r="WMP5" s="26"/>
      <c r="WMQ5" s="26"/>
      <c r="WMR5" s="26"/>
      <c r="WMS5" s="26"/>
      <c r="WMT5" s="26"/>
      <c r="WMU5" s="26"/>
      <c r="WMV5" s="26"/>
      <c r="WMW5" s="26"/>
      <c r="WMX5" s="26"/>
      <c r="WMY5" s="26"/>
      <c r="WMZ5" s="26"/>
      <c r="WNA5" s="26"/>
      <c r="WNB5" s="26"/>
      <c r="WNC5" s="26"/>
      <c r="WND5" s="26"/>
      <c r="WNE5" s="26"/>
      <c r="WNF5" s="26"/>
      <c r="WNG5" s="26"/>
      <c r="WNH5" s="26"/>
      <c r="WNI5" s="26"/>
      <c r="WNJ5" s="26"/>
    </row>
    <row r="6" spans="1:13 15897:15922" s="3" customFormat="1" ht="85.95" customHeight="1">
      <c r="A6" s="27" t="s">
        <v>22</v>
      </c>
      <c r="B6" s="27">
        <v>1</v>
      </c>
      <c r="C6" s="18" t="s">
        <v>23</v>
      </c>
      <c r="D6" s="20" t="s">
        <v>24</v>
      </c>
      <c r="E6" s="20" t="s">
        <v>25</v>
      </c>
      <c r="F6" s="20">
        <v>2</v>
      </c>
      <c r="G6" s="20">
        <v>5069</v>
      </c>
      <c r="H6" s="20">
        <v>202.76</v>
      </c>
      <c r="I6" s="20">
        <v>0</v>
      </c>
      <c r="J6" s="20">
        <v>12.68</v>
      </c>
      <c r="K6" s="20">
        <v>215.44</v>
      </c>
      <c r="L6" s="28" t="s">
        <v>26</v>
      </c>
      <c r="M6" s="22" t="s">
        <v>20</v>
      </c>
      <c r="WMK6" s="23"/>
      <c r="WML6" s="23"/>
      <c r="WMM6" s="23"/>
      <c r="WMN6" s="23"/>
      <c r="WMO6" s="23"/>
      <c r="WMP6" s="23"/>
      <c r="WMQ6" s="23"/>
      <c r="WMR6" s="23"/>
      <c r="WMS6" s="23"/>
      <c r="WMT6" s="23"/>
      <c r="WMU6" s="23"/>
      <c r="WMV6" s="23"/>
      <c r="WMW6" s="23"/>
      <c r="WMX6" s="23"/>
      <c r="WMY6" s="23"/>
      <c r="WMZ6" s="23"/>
      <c r="WNA6" s="23"/>
      <c r="WNB6" s="23"/>
      <c r="WNC6" s="23"/>
      <c r="WND6" s="23"/>
      <c r="WNE6" s="23"/>
      <c r="WNF6" s="23"/>
      <c r="WNG6" s="23"/>
      <c r="WNH6" s="23"/>
      <c r="WNI6" s="23"/>
      <c r="WNJ6" s="23"/>
    </row>
    <row r="7" spans="1:13 15897:15922" s="4" customFormat="1" ht="27" customHeight="1">
      <c r="A7" s="60" t="s">
        <v>21</v>
      </c>
      <c r="B7" s="60"/>
      <c r="C7" s="60"/>
      <c r="D7" s="60"/>
      <c r="E7" s="60"/>
      <c r="F7" s="60"/>
      <c r="G7" s="60"/>
      <c r="H7" s="24">
        <f t="shared" ref="H7:K7" si="2">SUM(H6:H6)</f>
        <v>202.76</v>
      </c>
      <c r="I7" s="24">
        <f t="shared" si="2"/>
        <v>0</v>
      </c>
      <c r="J7" s="24">
        <f t="shared" si="2"/>
        <v>12.68</v>
      </c>
      <c r="K7" s="24">
        <f t="shared" si="2"/>
        <v>215.44</v>
      </c>
      <c r="L7" s="25"/>
      <c r="M7" s="25"/>
      <c r="WMK7" s="26"/>
      <c r="WML7" s="26"/>
      <c r="WMM7" s="26"/>
      <c r="WMN7" s="26"/>
      <c r="WMO7" s="26"/>
      <c r="WMP7" s="26"/>
      <c r="WMQ7" s="26"/>
      <c r="WMR7" s="26"/>
      <c r="WMS7" s="26"/>
      <c r="WMT7" s="26"/>
      <c r="WMU7" s="26"/>
      <c r="WMV7" s="26"/>
      <c r="WMW7" s="26"/>
      <c r="WMX7" s="26"/>
      <c r="WMY7" s="26"/>
      <c r="WMZ7" s="26"/>
      <c r="WNA7" s="26"/>
      <c r="WNB7" s="26"/>
      <c r="WNC7" s="26"/>
      <c r="WND7" s="26"/>
      <c r="WNE7" s="26"/>
      <c r="WNF7" s="26"/>
      <c r="WNG7" s="26"/>
      <c r="WNH7" s="26"/>
      <c r="WNI7" s="26"/>
      <c r="WNJ7" s="26"/>
    </row>
    <row r="8" spans="1:13 15897:15922" s="3" customFormat="1" ht="45" customHeight="1">
      <c r="A8" s="69" t="s">
        <v>27</v>
      </c>
      <c r="B8" s="29">
        <v>1</v>
      </c>
      <c r="C8" s="30" t="s">
        <v>28</v>
      </c>
      <c r="D8" s="30" t="s">
        <v>29</v>
      </c>
      <c r="E8" s="30" t="s">
        <v>29</v>
      </c>
      <c r="F8" s="29">
        <v>1</v>
      </c>
      <c r="G8" s="29">
        <v>5069</v>
      </c>
      <c r="H8" s="29">
        <v>101.38</v>
      </c>
      <c r="I8" s="29">
        <v>25.34</v>
      </c>
      <c r="J8" s="29">
        <v>6.34</v>
      </c>
      <c r="K8" s="30">
        <f t="shared" si="0"/>
        <v>133.06</v>
      </c>
      <c r="L8" s="31" t="s">
        <v>30</v>
      </c>
      <c r="M8" s="73" t="s">
        <v>20</v>
      </c>
      <c r="WMK8" s="23"/>
      <c r="WML8" s="23"/>
      <c r="WMM8" s="23"/>
      <c r="WMN8" s="23"/>
      <c r="WMO8" s="23"/>
      <c r="WMP8" s="23"/>
      <c r="WMQ8" s="23"/>
      <c r="WMR8" s="23"/>
      <c r="WMS8" s="23"/>
      <c r="WMT8" s="23"/>
      <c r="WMU8" s="23"/>
      <c r="WMV8" s="23"/>
      <c r="WMW8" s="23"/>
      <c r="WMX8" s="23"/>
      <c r="WMY8" s="23"/>
      <c r="WMZ8" s="23"/>
      <c r="WNA8" s="23"/>
      <c r="WNB8" s="23"/>
      <c r="WNC8" s="23"/>
      <c r="WND8" s="23"/>
      <c r="WNE8" s="23"/>
      <c r="WNF8" s="23"/>
      <c r="WNG8" s="23"/>
      <c r="WNH8" s="23"/>
      <c r="WNI8" s="23"/>
      <c r="WNJ8" s="23"/>
    </row>
    <row r="9" spans="1:13 15897:15922" s="3" customFormat="1" ht="40.049999999999997" customHeight="1">
      <c r="A9" s="70"/>
      <c r="B9" s="29">
        <v>2</v>
      </c>
      <c r="C9" s="30" t="s">
        <v>31</v>
      </c>
      <c r="D9" s="30" t="s">
        <v>29</v>
      </c>
      <c r="E9" s="30" t="s">
        <v>29</v>
      </c>
      <c r="F9" s="29">
        <v>1</v>
      </c>
      <c r="G9" s="29">
        <v>5069</v>
      </c>
      <c r="H9" s="29">
        <v>101.38</v>
      </c>
      <c r="I9" s="29">
        <v>25.34</v>
      </c>
      <c r="J9" s="29">
        <v>6.34</v>
      </c>
      <c r="K9" s="30">
        <f t="shared" si="0"/>
        <v>133.06</v>
      </c>
      <c r="L9" s="31" t="s">
        <v>30</v>
      </c>
      <c r="M9" s="74"/>
      <c r="WMK9" s="23"/>
      <c r="WML9" s="23"/>
      <c r="WMM9" s="23"/>
      <c r="WMN9" s="23"/>
      <c r="WMO9" s="23"/>
      <c r="WMP9" s="23"/>
      <c r="WMQ9" s="23"/>
      <c r="WMR9" s="23"/>
      <c r="WMS9" s="23"/>
      <c r="WMT9" s="23"/>
      <c r="WMU9" s="23"/>
      <c r="WMV9" s="23"/>
      <c r="WMW9" s="23"/>
      <c r="WMX9" s="23"/>
      <c r="WMY9" s="23"/>
      <c r="WMZ9" s="23"/>
      <c r="WNA9" s="23"/>
      <c r="WNB9" s="23"/>
      <c r="WNC9" s="23"/>
      <c r="WND9" s="23"/>
      <c r="WNE9" s="23"/>
      <c r="WNF9" s="23"/>
      <c r="WNG9" s="23"/>
      <c r="WNH9" s="23"/>
      <c r="WNI9" s="23"/>
      <c r="WNJ9" s="23"/>
    </row>
    <row r="10" spans="1:13 15897:15922" s="3" customFormat="1" ht="46.05" customHeight="1">
      <c r="A10" s="70"/>
      <c r="B10" s="29">
        <v>3</v>
      </c>
      <c r="C10" s="30" t="s">
        <v>32</v>
      </c>
      <c r="D10" s="30" t="s">
        <v>29</v>
      </c>
      <c r="E10" s="30" t="s">
        <v>33</v>
      </c>
      <c r="F10" s="29">
        <v>3</v>
      </c>
      <c r="G10" s="29">
        <v>5069</v>
      </c>
      <c r="H10" s="29">
        <v>304.14</v>
      </c>
      <c r="I10" s="29">
        <v>76.02</v>
      </c>
      <c r="J10" s="29">
        <v>19.02</v>
      </c>
      <c r="K10" s="30">
        <f t="shared" si="0"/>
        <v>399.17999999999995</v>
      </c>
      <c r="L10" s="31" t="s">
        <v>30</v>
      </c>
      <c r="M10" s="74"/>
      <c r="WMK10" s="23"/>
      <c r="WML10" s="23"/>
      <c r="WMM10" s="23"/>
      <c r="WMN10" s="23"/>
      <c r="WMO10" s="23"/>
      <c r="WMP10" s="23"/>
      <c r="WMQ10" s="23"/>
      <c r="WMR10" s="23"/>
      <c r="WMS10" s="23"/>
      <c r="WMT10" s="23"/>
      <c r="WMU10" s="23"/>
      <c r="WMV10" s="23"/>
      <c r="WMW10" s="23"/>
      <c r="WMX10" s="23"/>
      <c r="WMY10" s="23"/>
      <c r="WMZ10" s="23"/>
      <c r="WNA10" s="23"/>
      <c r="WNB10" s="23"/>
      <c r="WNC10" s="23"/>
      <c r="WND10" s="23"/>
      <c r="WNE10" s="23"/>
      <c r="WNF10" s="23"/>
      <c r="WNG10" s="23"/>
      <c r="WNH10" s="23"/>
      <c r="WNI10" s="23"/>
      <c r="WNJ10" s="23"/>
    </row>
    <row r="11" spans="1:13 15897:15922" s="3" customFormat="1" ht="46.05" customHeight="1">
      <c r="A11" s="70"/>
      <c r="B11" s="29">
        <v>4</v>
      </c>
      <c r="C11" s="30" t="s">
        <v>34</v>
      </c>
      <c r="D11" s="30" t="s">
        <v>29</v>
      </c>
      <c r="E11" s="30" t="s">
        <v>35</v>
      </c>
      <c r="F11" s="29">
        <v>4</v>
      </c>
      <c r="G11" s="29">
        <v>5069</v>
      </c>
      <c r="H11" s="29">
        <v>405.52</v>
      </c>
      <c r="I11" s="29">
        <v>101.36</v>
      </c>
      <c r="J11" s="29">
        <v>25.36</v>
      </c>
      <c r="K11" s="30">
        <f t="shared" si="0"/>
        <v>532.24</v>
      </c>
      <c r="L11" s="31" t="s">
        <v>36</v>
      </c>
      <c r="M11" s="74"/>
      <c r="WMK11" s="23"/>
      <c r="WML11" s="23"/>
      <c r="WMM11" s="23"/>
      <c r="WMN11" s="23"/>
      <c r="WMO11" s="23"/>
      <c r="WMP11" s="23"/>
      <c r="WMQ11" s="23"/>
      <c r="WMR11" s="23"/>
      <c r="WMS11" s="23"/>
      <c r="WMT11" s="23"/>
      <c r="WMU11" s="23"/>
      <c r="WMV11" s="23"/>
      <c r="WMW11" s="23"/>
      <c r="WMX11" s="23"/>
      <c r="WMY11" s="23"/>
      <c r="WMZ11" s="23"/>
      <c r="WNA11" s="23"/>
      <c r="WNB11" s="23"/>
      <c r="WNC11" s="23"/>
      <c r="WND11" s="23"/>
      <c r="WNE11" s="23"/>
      <c r="WNF11" s="23"/>
      <c r="WNG11" s="23"/>
      <c r="WNH11" s="23"/>
      <c r="WNI11" s="23"/>
      <c r="WNJ11" s="23"/>
    </row>
    <row r="12" spans="1:13 15897:15922" s="4" customFormat="1" ht="28.05" customHeight="1">
      <c r="A12" s="60" t="s">
        <v>37</v>
      </c>
      <c r="B12" s="60"/>
      <c r="C12" s="60"/>
      <c r="D12" s="60"/>
      <c r="E12" s="60"/>
      <c r="F12" s="60"/>
      <c r="G12" s="60"/>
      <c r="H12" s="24">
        <f t="shared" ref="H12:K12" si="3">SUM(H8:H11)</f>
        <v>912.42</v>
      </c>
      <c r="I12" s="24">
        <f t="shared" si="3"/>
        <v>228.06</v>
      </c>
      <c r="J12" s="24">
        <f t="shared" si="3"/>
        <v>57.06</v>
      </c>
      <c r="K12" s="24">
        <f t="shared" si="3"/>
        <v>1197.54</v>
      </c>
      <c r="L12" s="25"/>
      <c r="M12" s="25"/>
      <c r="WMK12" s="32"/>
      <c r="WML12" s="32"/>
      <c r="WMM12" s="32"/>
      <c r="WMN12" s="32"/>
      <c r="WMO12" s="32"/>
      <c r="WMP12" s="32"/>
      <c r="WMQ12" s="32"/>
      <c r="WMR12" s="32"/>
      <c r="WMS12" s="32"/>
      <c r="WMT12" s="32"/>
      <c r="WMU12" s="32"/>
      <c r="WMV12" s="32"/>
      <c r="WMW12" s="32"/>
      <c r="WMX12" s="32"/>
      <c r="WMY12" s="32"/>
      <c r="WMZ12" s="32"/>
      <c r="WNA12" s="32"/>
      <c r="WNB12" s="32"/>
      <c r="WNC12" s="32"/>
      <c r="WND12" s="32"/>
      <c r="WNE12" s="32"/>
      <c r="WNF12" s="32"/>
      <c r="WNG12" s="32"/>
      <c r="WNH12" s="32"/>
      <c r="WNI12" s="32"/>
      <c r="WNJ12" s="32"/>
    </row>
    <row r="13" spans="1:13 15897:15922" s="3" customFormat="1" ht="58.95" customHeight="1">
      <c r="A13" s="28" t="s">
        <v>38</v>
      </c>
      <c r="B13" s="17">
        <v>1</v>
      </c>
      <c r="C13" s="18" t="s">
        <v>39</v>
      </c>
      <c r="D13" s="20" t="s">
        <v>40</v>
      </c>
      <c r="E13" s="20" t="s">
        <v>41</v>
      </c>
      <c r="F13" s="20">
        <v>4</v>
      </c>
      <c r="G13" s="20">
        <v>5069</v>
      </c>
      <c r="H13" s="20">
        <v>470.8</v>
      </c>
      <c r="I13" s="20">
        <v>117.68</v>
      </c>
      <c r="J13" s="20">
        <v>29.44</v>
      </c>
      <c r="K13" s="20">
        <v>617.91999999999996</v>
      </c>
      <c r="L13" s="21" t="s">
        <v>19</v>
      </c>
      <c r="M13" s="22" t="s">
        <v>20</v>
      </c>
      <c r="WMK13" s="33"/>
      <c r="WML13" s="33"/>
      <c r="WMM13" s="33"/>
      <c r="WMN13" s="33"/>
      <c r="WMO13" s="33"/>
      <c r="WMP13" s="33"/>
      <c r="WMQ13" s="33"/>
      <c r="WMR13" s="33"/>
      <c r="WMS13" s="33"/>
      <c r="WMT13" s="33"/>
      <c r="WMU13" s="33"/>
      <c r="WMV13" s="33"/>
      <c r="WMW13" s="33"/>
      <c r="WMX13" s="33"/>
      <c r="WMY13" s="33"/>
      <c r="WMZ13" s="33"/>
      <c r="WNA13" s="33"/>
      <c r="WNB13" s="33"/>
      <c r="WNC13" s="33"/>
      <c r="WND13" s="33"/>
      <c r="WNE13" s="33"/>
      <c r="WNF13" s="33"/>
      <c r="WNG13" s="33"/>
      <c r="WNH13" s="33"/>
      <c r="WNI13" s="33"/>
      <c r="WNJ13" s="33"/>
    </row>
    <row r="14" spans="1:13 15897:15922" s="4" customFormat="1" ht="27" customHeight="1">
      <c r="A14" s="60" t="s">
        <v>21</v>
      </c>
      <c r="B14" s="60"/>
      <c r="C14" s="60"/>
      <c r="D14" s="60"/>
      <c r="E14" s="60"/>
      <c r="F14" s="60"/>
      <c r="G14" s="60"/>
      <c r="H14" s="24">
        <f t="shared" ref="H14:K14" si="4">SUM(H13:H13)</f>
        <v>470.8</v>
      </c>
      <c r="I14" s="24">
        <f t="shared" si="4"/>
        <v>117.68</v>
      </c>
      <c r="J14" s="24">
        <f t="shared" si="4"/>
        <v>29.44</v>
      </c>
      <c r="K14" s="24">
        <f t="shared" si="4"/>
        <v>617.91999999999996</v>
      </c>
      <c r="L14" s="25"/>
      <c r="M14" s="25"/>
      <c r="WMK14" s="32"/>
      <c r="WML14" s="32"/>
      <c r="WMM14" s="32"/>
      <c r="WMN14" s="32"/>
      <c r="WMO14" s="32"/>
      <c r="WMP14" s="32"/>
      <c r="WMQ14" s="32"/>
      <c r="WMR14" s="32"/>
      <c r="WMS14" s="32"/>
      <c r="WMT14" s="32"/>
      <c r="WMU14" s="32"/>
      <c r="WMV14" s="32"/>
      <c r="WMW14" s="32"/>
      <c r="WMX14" s="32"/>
      <c r="WMY14" s="32"/>
      <c r="WMZ14" s="32"/>
      <c r="WNA14" s="32"/>
      <c r="WNB14" s="32"/>
      <c r="WNC14" s="32"/>
      <c r="WND14" s="32"/>
      <c r="WNE14" s="32"/>
      <c r="WNF14" s="32"/>
      <c r="WNG14" s="32"/>
      <c r="WNH14" s="32"/>
      <c r="WNI14" s="32"/>
      <c r="WNJ14" s="32"/>
    </row>
    <row r="15" spans="1:13 15897:15922" s="3" customFormat="1" ht="78" customHeight="1">
      <c r="A15" s="69" t="s">
        <v>42</v>
      </c>
      <c r="B15" s="29">
        <v>1</v>
      </c>
      <c r="C15" s="18" t="s">
        <v>43</v>
      </c>
      <c r="D15" s="20" t="s">
        <v>44</v>
      </c>
      <c r="E15" s="20" t="s">
        <v>45</v>
      </c>
      <c r="F15" s="29">
        <v>4</v>
      </c>
      <c r="G15" s="29">
        <v>5069</v>
      </c>
      <c r="H15" s="18">
        <f t="shared" ref="H15:H19" si="5">101.38*4</f>
        <v>405.52</v>
      </c>
      <c r="I15" s="18">
        <f t="shared" ref="I15:I19" si="6">25.34*4</f>
        <v>101.36</v>
      </c>
      <c r="J15" s="18">
        <f t="shared" ref="J15:J19" si="7">6.34*4</f>
        <v>25.36</v>
      </c>
      <c r="K15" s="29">
        <f t="shared" ref="K15:K24" si="8">SUM(H15:J15)</f>
        <v>532.24</v>
      </c>
      <c r="L15" s="28" t="s">
        <v>46</v>
      </c>
      <c r="M15" s="73" t="s">
        <v>47</v>
      </c>
      <c r="WMK15" s="23"/>
      <c r="WML15" s="23"/>
      <c r="WMM15" s="23"/>
      <c r="WMN15" s="23"/>
      <c r="WMO15" s="23"/>
      <c r="WMP15" s="23"/>
      <c r="WMQ15" s="23"/>
      <c r="WMR15" s="23"/>
      <c r="WMS15" s="23"/>
      <c r="WMT15" s="23"/>
      <c r="WMU15" s="23"/>
      <c r="WMV15" s="23"/>
      <c r="WMW15" s="23"/>
      <c r="WMX15" s="23"/>
      <c r="WMY15" s="23"/>
      <c r="WMZ15" s="23"/>
      <c r="WNA15" s="23"/>
      <c r="WNB15" s="23"/>
      <c r="WNC15" s="23"/>
      <c r="WND15" s="23"/>
      <c r="WNE15" s="23"/>
      <c r="WNF15" s="23"/>
      <c r="WNG15" s="23"/>
      <c r="WNH15" s="23"/>
      <c r="WNI15" s="23"/>
      <c r="WNJ15" s="23"/>
    </row>
    <row r="16" spans="1:13 15897:15922" s="3" customFormat="1" ht="79.95" customHeight="1">
      <c r="A16" s="70"/>
      <c r="B16" s="29">
        <v>2</v>
      </c>
      <c r="C16" s="34" t="s">
        <v>48</v>
      </c>
      <c r="D16" s="20" t="s">
        <v>44</v>
      </c>
      <c r="E16" s="20" t="s">
        <v>45</v>
      </c>
      <c r="F16" s="29">
        <v>4</v>
      </c>
      <c r="G16" s="29">
        <v>5069</v>
      </c>
      <c r="H16" s="18">
        <f t="shared" si="5"/>
        <v>405.52</v>
      </c>
      <c r="I16" s="18">
        <f t="shared" si="6"/>
        <v>101.36</v>
      </c>
      <c r="J16" s="18">
        <f t="shared" si="7"/>
        <v>25.36</v>
      </c>
      <c r="K16" s="29">
        <f t="shared" si="8"/>
        <v>532.24</v>
      </c>
      <c r="L16" s="28" t="s">
        <v>46</v>
      </c>
      <c r="M16" s="74"/>
      <c r="WMK16" s="35"/>
      <c r="WML16" s="35"/>
      <c r="WMM16" s="35"/>
      <c r="WMN16" s="35"/>
      <c r="WMO16" s="35"/>
      <c r="WMP16" s="35"/>
      <c r="WMQ16" s="35"/>
      <c r="WMR16" s="35"/>
      <c r="WMS16" s="35"/>
      <c r="WMT16" s="35"/>
      <c r="WMU16" s="35"/>
      <c r="WMV16" s="35"/>
      <c r="WMW16" s="35"/>
      <c r="WMX16" s="35"/>
      <c r="WMY16" s="35"/>
      <c r="WMZ16" s="35"/>
      <c r="WNA16" s="35"/>
      <c r="WNB16" s="35"/>
      <c r="WNC16" s="35"/>
      <c r="WND16" s="35"/>
      <c r="WNE16" s="35"/>
      <c r="WNF16" s="35"/>
      <c r="WNG16" s="35"/>
      <c r="WNH16" s="35"/>
      <c r="WNI16" s="35"/>
      <c r="WNJ16" s="35"/>
    </row>
    <row r="17" spans="1:13 15897:15922" s="3" customFormat="1" ht="76.95" customHeight="1">
      <c r="A17" s="70"/>
      <c r="B17" s="29">
        <v>3</v>
      </c>
      <c r="C17" s="34" t="s">
        <v>49</v>
      </c>
      <c r="D17" s="20" t="s">
        <v>44</v>
      </c>
      <c r="E17" s="30" t="s">
        <v>45</v>
      </c>
      <c r="F17" s="29">
        <v>4</v>
      </c>
      <c r="G17" s="29">
        <v>6000</v>
      </c>
      <c r="H17" s="18">
        <f>120*4</f>
        <v>480</v>
      </c>
      <c r="I17" s="18">
        <f>30*4</f>
        <v>120</v>
      </c>
      <c r="J17" s="18">
        <f>7.5*4</f>
        <v>30</v>
      </c>
      <c r="K17" s="29">
        <f t="shared" si="8"/>
        <v>630</v>
      </c>
      <c r="L17" s="28" t="s">
        <v>46</v>
      </c>
      <c r="M17" s="74"/>
      <c r="WMK17" s="35"/>
      <c r="WML17" s="35"/>
      <c r="WMM17" s="35"/>
      <c r="WMN17" s="35"/>
      <c r="WMO17" s="35"/>
      <c r="WMP17" s="35"/>
      <c r="WMQ17" s="35"/>
      <c r="WMR17" s="35"/>
      <c r="WMS17" s="35"/>
      <c r="WMT17" s="35"/>
      <c r="WMU17" s="35"/>
      <c r="WMV17" s="35"/>
      <c r="WMW17" s="35"/>
      <c r="WMX17" s="35"/>
      <c r="WMY17" s="35"/>
      <c r="WMZ17" s="35"/>
      <c r="WNA17" s="35"/>
      <c r="WNB17" s="35"/>
      <c r="WNC17" s="35"/>
      <c r="WND17" s="35"/>
      <c r="WNE17" s="35"/>
      <c r="WNF17" s="35"/>
      <c r="WNG17" s="35"/>
      <c r="WNH17" s="35"/>
      <c r="WNI17" s="35"/>
      <c r="WNJ17" s="35"/>
    </row>
    <row r="18" spans="1:13 15897:15922" s="3" customFormat="1" ht="82.95" customHeight="1">
      <c r="A18" s="70"/>
      <c r="B18" s="29">
        <v>4</v>
      </c>
      <c r="C18" s="34" t="s">
        <v>50</v>
      </c>
      <c r="D18" s="20" t="s">
        <v>44</v>
      </c>
      <c r="E18" s="30" t="s">
        <v>45</v>
      </c>
      <c r="F18" s="29">
        <v>4</v>
      </c>
      <c r="G18" s="29">
        <v>5069</v>
      </c>
      <c r="H18" s="18">
        <f t="shared" si="5"/>
        <v>405.52</v>
      </c>
      <c r="I18" s="18">
        <f t="shared" si="6"/>
        <v>101.36</v>
      </c>
      <c r="J18" s="18">
        <f t="shared" si="7"/>
        <v>25.36</v>
      </c>
      <c r="K18" s="29">
        <f t="shared" si="8"/>
        <v>532.24</v>
      </c>
      <c r="L18" s="28" t="s">
        <v>46</v>
      </c>
      <c r="M18" s="74"/>
      <c r="WMK18" s="35"/>
      <c r="WML18" s="35"/>
      <c r="WMM18" s="35"/>
      <c r="WMN18" s="35"/>
      <c r="WMO18" s="35"/>
      <c r="WMP18" s="35"/>
      <c r="WMQ18" s="35"/>
      <c r="WMR18" s="35"/>
      <c r="WMS18" s="35"/>
      <c r="WMT18" s="35"/>
      <c r="WMU18" s="35"/>
      <c r="WMV18" s="35"/>
      <c r="WMW18" s="35"/>
      <c r="WMX18" s="35"/>
      <c r="WMY18" s="35"/>
      <c r="WMZ18" s="35"/>
      <c r="WNA18" s="35"/>
      <c r="WNB18" s="35"/>
      <c r="WNC18" s="35"/>
      <c r="WND18" s="35"/>
      <c r="WNE18" s="35"/>
      <c r="WNF18" s="35"/>
      <c r="WNG18" s="35"/>
      <c r="WNH18" s="35"/>
      <c r="WNI18" s="35"/>
      <c r="WNJ18" s="35"/>
    </row>
    <row r="19" spans="1:13 15897:15922" s="3" customFormat="1" ht="79.95" customHeight="1">
      <c r="A19" s="70"/>
      <c r="B19" s="29">
        <v>5</v>
      </c>
      <c r="C19" s="34" t="s">
        <v>51</v>
      </c>
      <c r="D19" s="20" t="s">
        <v>44</v>
      </c>
      <c r="E19" s="30" t="s">
        <v>45</v>
      </c>
      <c r="F19" s="29">
        <v>4</v>
      </c>
      <c r="G19" s="29">
        <v>5069</v>
      </c>
      <c r="H19" s="18">
        <f t="shared" si="5"/>
        <v>405.52</v>
      </c>
      <c r="I19" s="18">
        <f t="shared" si="6"/>
        <v>101.36</v>
      </c>
      <c r="J19" s="18">
        <f t="shared" si="7"/>
        <v>25.36</v>
      </c>
      <c r="K19" s="29">
        <f t="shared" si="8"/>
        <v>532.24</v>
      </c>
      <c r="L19" s="28" t="s">
        <v>46</v>
      </c>
      <c r="M19" s="74"/>
      <c r="WMK19" s="35"/>
      <c r="WML19" s="35"/>
      <c r="WMM19" s="35"/>
      <c r="WMN19" s="35"/>
      <c r="WMO19" s="35"/>
      <c r="WMP19" s="35"/>
      <c r="WMQ19" s="35"/>
      <c r="WMR19" s="35"/>
      <c r="WMS19" s="35"/>
      <c r="WMT19" s="35"/>
      <c r="WMU19" s="35"/>
      <c r="WMV19" s="35"/>
      <c r="WMW19" s="35"/>
      <c r="WMX19" s="35"/>
      <c r="WMY19" s="35"/>
      <c r="WMZ19" s="35"/>
      <c r="WNA19" s="35"/>
      <c r="WNB19" s="35"/>
      <c r="WNC19" s="35"/>
      <c r="WND19" s="35"/>
      <c r="WNE19" s="35"/>
      <c r="WNF19" s="35"/>
      <c r="WNG19" s="35"/>
      <c r="WNH19" s="35"/>
      <c r="WNI19" s="35"/>
      <c r="WNJ19" s="35"/>
    </row>
    <row r="20" spans="1:13 15897:15922" s="3" customFormat="1" ht="84" customHeight="1">
      <c r="A20" s="70"/>
      <c r="B20" s="29">
        <v>6</v>
      </c>
      <c r="C20" s="34" t="s">
        <v>52</v>
      </c>
      <c r="D20" s="20" t="s">
        <v>44</v>
      </c>
      <c r="E20" s="30" t="s">
        <v>45</v>
      </c>
      <c r="F20" s="29">
        <v>4</v>
      </c>
      <c r="G20" s="29">
        <v>6300</v>
      </c>
      <c r="H20" s="18">
        <f>126*4</f>
        <v>504</v>
      </c>
      <c r="I20" s="18">
        <f>31.5*4</f>
        <v>126</v>
      </c>
      <c r="J20" s="18">
        <f>7.88*4</f>
        <v>31.52</v>
      </c>
      <c r="K20" s="29">
        <f t="shared" si="8"/>
        <v>661.52</v>
      </c>
      <c r="L20" s="28" t="s">
        <v>46</v>
      </c>
      <c r="M20" s="74"/>
      <c r="WMK20" s="35"/>
      <c r="WML20" s="35"/>
      <c r="WMM20" s="35"/>
      <c r="WMN20" s="35"/>
      <c r="WMO20" s="35"/>
      <c r="WMP20" s="35"/>
      <c r="WMQ20" s="35"/>
      <c r="WMR20" s="35"/>
      <c r="WMS20" s="35"/>
      <c r="WMT20" s="35"/>
      <c r="WMU20" s="35"/>
      <c r="WMV20" s="35"/>
      <c r="WMW20" s="35"/>
      <c r="WMX20" s="35"/>
      <c r="WMY20" s="35"/>
      <c r="WMZ20" s="35"/>
      <c r="WNA20" s="35"/>
      <c r="WNB20" s="35"/>
      <c r="WNC20" s="35"/>
      <c r="WND20" s="35"/>
      <c r="WNE20" s="35"/>
      <c r="WNF20" s="35"/>
      <c r="WNG20" s="35"/>
      <c r="WNH20" s="35"/>
      <c r="WNI20" s="35"/>
      <c r="WNJ20" s="35"/>
    </row>
    <row r="21" spans="1:13 15897:15922" s="3" customFormat="1" ht="81" customHeight="1">
      <c r="A21" s="70"/>
      <c r="B21" s="29">
        <v>7</v>
      </c>
      <c r="C21" s="34" t="s">
        <v>53</v>
      </c>
      <c r="D21" s="20" t="s">
        <v>44</v>
      </c>
      <c r="E21" s="30" t="s">
        <v>45</v>
      </c>
      <c r="F21" s="29">
        <v>4</v>
      </c>
      <c r="G21" s="29">
        <v>6000</v>
      </c>
      <c r="H21" s="18">
        <f>120*4</f>
        <v>480</v>
      </c>
      <c r="I21" s="18">
        <f>30*4</f>
        <v>120</v>
      </c>
      <c r="J21" s="18">
        <f>7.5*4</f>
        <v>30</v>
      </c>
      <c r="K21" s="29">
        <f t="shared" si="8"/>
        <v>630</v>
      </c>
      <c r="L21" s="28" t="s">
        <v>46</v>
      </c>
      <c r="M21" s="74"/>
      <c r="WMK21" s="35"/>
      <c r="WML21" s="35"/>
      <c r="WMM21" s="35"/>
      <c r="WMN21" s="35"/>
      <c r="WMO21" s="35"/>
      <c r="WMP21" s="35"/>
      <c r="WMQ21" s="35"/>
      <c r="WMR21" s="35"/>
      <c r="WMS21" s="35"/>
      <c r="WMT21" s="35"/>
      <c r="WMU21" s="35"/>
      <c r="WMV21" s="35"/>
      <c r="WMW21" s="35"/>
      <c r="WMX21" s="35"/>
      <c r="WMY21" s="35"/>
      <c r="WMZ21" s="35"/>
      <c r="WNA21" s="35"/>
      <c r="WNB21" s="35"/>
      <c r="WNC21" s="35"/>
      <c r="WND21" s="35"/>
      <c r="WNE21" s="35"/>
      <c r="WNF21" s="35"/>
      <c r="WNG21" s="35"/>
      <c r="WNH21" s="35"/>
      <c r="WNI21" s="35"/>
      <c r="WNJ21" s="35"/>
    </row>
    <row r="22" spans="1:13 15897:15922" s="3" customFormat="1" ht="76.05" customHeight="1">
      <c r="A22" s="70"/>
      <c r="B22" s="29">
        <v>8</v>
      </c>
      <c r="C22" s="34" t="s">
        <v>54</v>
      </c>
      <c r="D22" s="20" t="s">
        <v>44</v>
      </c>
      <c r="E22" s="20" t="s">
        <v>45</v>
      </c>
      <c r="F22" s="29">
        <v>4</v>
      </c>
      <c r="G22" s="29">
        <v>5069</v>
      </c>
      <c r="H22" s="18">
        <f t="shared" ref="H22:H24" si="9">101.38*4</f>
        <v>405.52</v>
      </c>
      <c r="I22" s="18">
        <f t="shared" ref="I22:I24" si="10">25.34*4</f>
        <v>101.36</v>
      </c>
      <c r="J22" s="18">
        <f t="shared" ref="J22:J24" si="11">6.34*4</f>
        <v>25.36</v>
      </c>
      <c r="K22" s="29">
        <f t="shared" si="8"/>
        <v>532.24</v>
      </c>
      <c r="L22" s="28" t="s">
        <v>46</v>
      </c>
      <c r="M22" s="74"/>
      <c r="WMK22" s="35"/>
      <c r="WML22" s="35"/>
      <c r="WMM22" s="35"/>
      <c r="WMN22" s="35"/>
      <c r="WMO22" s="35"/>
      <c r="WMP22" s="35"/>
      <c r="WMQ22" s="35"/>
      <c r="WMR22" s="35"/>
      <c r="WMS22" s="35"/>
      <c r="WMT22" s="35"/>
      <c r="WMU22" s="35"/>
      <c r="WMV22" s="35"/>
      <c r="WMW22" s="35"/>
      <c r="WMX22" s="35"/>
      <c r="WMY22" s="35"/>
      <c r="WMZ22" s="35"/>
      <c r="WNA22" s="35"/>
      <c r="WNB22" s="35"/>
      <c r="WNC22" s="35"/>
      <c r="WND22" s="35"/>
      <c r="WNE22" s="35"/>
      <c r="WNF22" s="35"/>
      <c r="WNG22" s="35"/>
      <c r="WNH22" s="35"/>
      <c r="WNI22" s="35"/>
      <c r="WNJ22" s="35"/>
    </row>
    <row r="23" spans="1:13 15897:15922" s="3" customFormat="1" ht="78" customHeight="1">
      <c r="A23" s="70"/>
      <c r="B23" s="36">
        <v>9</v>
      </c>
      <c r="C23" s="37" t="s">
        <v>55</v>
      </c>
      <c r="D23" s="20" t="s">
        <v>44</v>
      </c>
      <c r="E23" s="20" t="s">
        <v>45</v>
      </c>
      <c r="F23" s="29">
        <v>4</v>
      </c>
      <c r="G23" s="36">
        <v>5069</v>
      </c>
      <c r="H23" s="18">
        <f t="shared" si="9"/>
        <v>405.52</v>
      </c>
      <c r="I23" s="18">
        <f t="shared" si="10"/>
        <v>101.36</v>
      </c>
      <c r="J23" s="18">
        <f t="shared" si="11"/>
        <v>25.36</v>
      </c>
      <c r="K23" s="29">
        <f t="shared" si="8"/>
        <v>532.24</v>
      </c>
      <c r="L23" s="28" t="s">
        <v>46</v>
      </c>
      <c r="M23" s="74"/>
      <c r="WMK23" s="35"/>
      <c r="WML23" s="35"/>
      <c r="WMM23" s="35"/>
      <c r="WMN23" s="35"/>
      <c r="WMO23" s="35"/>
      <c r="WMP23" s="35"/>
      <c r="WMQ23" s="35"/>
      <c r="WMR23" s="35"/>
      <c r="WMS23" s="35"/>
      <c r="WMT23" s="35"/>
      <c r="WMU23" s="35"/>
      <c r="WMV23" s="35"/>
      <c r="WMW23" s="35"/>
      <c r="WMX23" s="35"/>
      <c r="WMY23" s="35"/>
      <c r="WMZ23" s="35"/>
      <c r="WNA23" s="35"/>
      <c r="WNB23" s="35"/>
      <c r="WNC23" s="35"/>
      <c r="WND23" s="35"/>
      <c r="WNE23" s="35"/>
      <c r="WNF23" s="35"/>
      <c r="WNG23" s="35"/>
      <c r="WNH23" s="35"/>
      <c r="WNI23" s="35"/>
      <c r="WNJ23" s="35"/>
    </row>
    <row r="24" spans="1:13 15897:15922" s="3" customFormat="1" ht="84" customHeight="1">
      <c r="A24" s="71"/>
      <c r="B24" s="29">
        <v>10</v>
      </c>
      <c r="C24" s="34" t="s">
        <v>56</v>
      </c>
      <c r="D24" s="20" t="s">
        <v>44</v>
      </c>
      <c r="E24" s="20" t="s">
        <v>45</v>
      </c>
      <c r="F24" s="29">
        <v>4</v>
      </c>
      <c r="G24" s="29">
        <v>5069</v>
      </c>
      <c r="H24" s="18">
        <f t="shared" si="9"/>
        <v>405.52</v>
      </c>
      <c r="I24" s="18">
        <f t="shared" si="10"/>
        <v>101.36</v>
      </c>
      <c r="J24" s="18">
        <f t="shared" si="11"/>
        <v>25.36</v>
      </c>
      <c r="K24" s="29">
        <f t="shared" si="8"/>
        <v>532.24</v>
      </c>
      <c r="L24" s="28" t="s">
        <v>46</v>
      </c>
      <c r="M24" s="75"/>
      <c r="WMK24" s="35"/>
      <c r="WML24" s="35"/>
      <c r="WMM24" s="35"/>
      <c r="WMN24" s="35"/>
      <c r="WMO24" s="35"/>
      <c r="WMP24" s="35"/>
      <c r="WMQ24" s="35"/>
      <c r="WMR24" s="35"/>
      <c r="WMS24" s="35"/>
      <c r="WMT24" s="35"/>
      <c r="WMU24" s="35"/>
      <c r="WMV24" s="35"/>
      <c r="WMW24" s="35"/>
      <c r="WMX24" s="35"/>
      <c r="WMY24" s="35"/>
      <c r="WMZ24" s="35"/>
      <c r="WNA24" s="35"/>
      <c r="WNB24" s="35"/>
      <c r="WNC24" s="35"/>
      <c r="WND24" s="35"/>
      <c r="WNE24" s="35"/>
      <c r="WNF24" s="35"/>
      <c r="WNG24" s="35"/>
      <c r="WNH24" s="35"/>
      <c r="WNI24" s="35"/>
      <c r="WNJ24" s="35"/>
    </row>
    <row r="25" spans="1:13 15897:15922" s="4" customFormat="1" ht="49.95" customHeight="1">
      <c r="A25" s="61" t="s">
        <v>57</v>
      </c>
      <c r="B25" s="62"/>
      <c r="C25" s="62"/>
      <c r="D25" s="62"/>
      <c r="E25" s="62"/>
      <c r="F25" s="62"/>
      <c r="G25" s="62"/>
      <c r="H25" s="24">
        <f t="shared" ref="H25:K25" si="12">SUM(H15:H24)</f>
        <v>4302.6399999999994</v>
      </c>
      <c r="I25" s="24">
        <f t="shared" si="12"/>
        <v>1075.52</v>
      </c>
      <c r="J25" s="24">
        <f t="shared" si="12"/>
        <v>269.04000000000002</v>
      </c>
      <c r="K25" s="24">
        <f t="shared" si="12"/>
        <v>5647.2</v>
      </c>
      <c r="L25" s="38"/>
      <c r="M25" s="38"/>
      <c r="WMK25" s="39"/>
      <c r="WML25" s="39"/>
      <c r="WMM25" s="39"/>
      <c r="WMN25" s="39"/>
      <c r="WMO25" s="39"/>
      <c r="WMP25" s="39"/>
      <c r="WMQ25" s="39"/>
      <c r="WMR25" s="39"/>
      <c r="WMS25" s="39"/>
      <c r="WMT25" s="39"/>
      <c r="WMU25" s="39"/>
      <c r="WMV25" s="39"/>
      <c r="WMW25" s="39"/>
      <c r="WMX25" s="39"/>
      <c r="WMY25" s="39"/>
      <c r="WMZ25" s="39"/>
      <c r="WNA25" s="39"/>
      <c r="WNB25" s="39"/>
      <c r="WNC25" s="39"/>
      <c r="WND25" s="39"/>
      <c r="WNE25" s="39"/>
      <c r="WNF25" s="39"/>
      <c r="WNG25" s="39"/>
      <c r="WNH25" s="39"/>
      <c r="WNI25" s="39"/>
      <c r="WNJ25" s="39"/>
    </row>
    <row r="26" spans="1:13 15897:15922" s="3" customFormat="1" ht="94.05" customHeight="1">
      <c r="A26" s="16" t="s">
        <v>58</v>
      </c>
      <c r="B26" s="16">
        <v>1</v>
      </c>
      <c r="C26" s="18" t="s">
        <v>59</v>
      </c>
      <c r="D26" s="20">
        <v>2026.1</v>
      </c>
      <c r="E26" s="20">
        <v>2026.4</v>
      </c>
      <c r="F26" s="20" t="s">
        <v>60</v>
      </c>
      <c r="G26" s="20">
        <v>5069</v>
      </c>
      <c r="H26" s="20">
        <v>405.52</v>
      </c>
      <c r="I26" s="20">
        <v>101.36</v>
      </c>
      <c r="J26" s="20">
        <v>25.36</v>
      </c>
      <c r="K26" s="20">
        <v>532.24</v>
      </c>
      <c r="L26" s="21" t="s">
        <v>61</v>
      </c>
      <c r="M26" s="22" t="s">
        <v>20</v>
      </c>
      <c r="WMK26" s="33"/>
      <c r="WML26" s="33"/>
      <c r="WMM26" s="33"/>
      <c r="WMN26" s="33"/>
      <c r="WMO26" s="33"/>
      <c r="WMP26" s="33"/>
      <c r="WMQ26" s="33"/>
      <c r="WMR26" s="33"/>
      <c r="WMS26" s="33"/>
      <c r="WMT26" s="33"/>
      <c r="WMU26" s="33"/>
      <c r="WMV26" s="33"/>
      <c r="WMW26" s="33"/>
      <c r="WMX26" s="33"/>
      <c r="WMY26" s="33"/>
      <c r="WMZ26" s="33"/>
      <c r="WNA26" s="33"/>
      <c r="WNB26" s="33"/>
      <c r="WNC26" s="33"/>
      <c r="WND26" s="33"/>
      <c r="WNE26" s="33"/>
      <c r="WNF26" s="33"/>
      <c r="WNG26" s="33"/>
      <c r="WNH26" s="33"/>
      <c r="WNI26" s="33"/>
      <c r="WNJ26" s="33"/>
    </row>
    <row r="27" spans="1:13 15897:15922" s="4" customFormat="1" ht="42" customHeight="1">
      <c r="A27" s="61" t="s">
        <v>21</v>
      </c>
      <c r="B27" s="61"/>
      <c r="C27" s="61"/>
      <c r="D27" s="61"/>
      <c r="E27" s="61"/>
      <c r="F27" s="61"/>
      <c r="G27" s="61"/>
      <c r="H27" s="24">
        <f t="shared" ref="H27:K27" si="13">SUM(H26:H26)</f>
        <v>405.52</v>
      </c>
      <c r="I27" s="24">
        <f t="shared" si="13"/>
        <v>101.36</v>
      </c>
      <c r="J27" s="24">
        <f t="shared" si="13"/>
        <v>25.36</v>
      </c>
      <c r="K27" s="24">
        <f t="shared" si="13"/>
        <v>532.24</v>
      </c>
      <c r="L27" s="25"/>
      <c r="M27" s="25"/>
      <c r="WMK27" s="32"/>
      <c r="WML27" s="32"/>
      <c r="WMM27" s="32"/>
      <c r="WMN27" s="32"/>
      <c r="WMO27" s="32"/>
      <c r="WMP27" s="32"/>
      <c r="WMQ27" s="32"/>
      <c r="WMR27" s="32"/>
      <c r="WMS27" s="32"/>
      <c r="WMT27" s="32"/>
      <c r="WMU27" s="32"/>
      <c r="WMV27" s="32"/>
      <c r="WMW27" s="32"/>
      <c r="WMX27" s="32"/>
      <c r="WMY27" s="32"/>
      <c r="WMZ27" s="32"/>
      <c r="WNA27" s="32"/>
      <c r="WNB27" s="32"/>
      <c r="WNC27" s="32"/>
      <c r="WND27" s="32"/>
      <c r="WNE27" s="32"/>
      <c r="WNF27" s="32"/>
      <c r="WNG27" s="32"/>
      <c r="WNH27" s="32"/>
      <c r="WNI27" s="32"/>
      <c r="WNJ27" s="32"/>
    </row>
    <row r="28" spans="1:13 15897:15922" s="3" customFormat="1" ht="94.05" customHeight="1">
      <c r="A28" s="16" t="s">
        <v>62</v>
      </c>
      <c r="B28" s="16">
        <v>1</v>
      </c>
      <c r="C28" s="40" t="s">
        <v>63</v>
      </c>
      <c r="D28" s="41" t="s">
        <v>29</v>
      </c>
      <c r="E28" s="41" t="s">
        <v>35</v>
      </c>
      <c r="F28" s="41">
        <v>4</v>
      </c>
      <c r="G28" s="41">
        <v>6100</v>
      </c>
      <c r="H28" s="41">
        <v>488</v>
      </c>
      <c r="I28" s="41">
        <v>122</v>
      </c>
      <c r="J28" s="41">
        <v>30.48</v>
      </c>
      <c r="K28" s="41">
        <v>640.48</v>
      </c>
      <c r="L28" s="21" t="s">
        <v>61</v>
      </c>
      <c r="M28" s="22" t="s">
        <v>20</v>
      </c>
      <c r="WMK28" s="33"/>
      <c r="WML28" s="33"/>
      <c r="WMM28" s="33"/>
      <c r="WMN28" s="33"/>
      <c r="WMO28" s="33"/>
      <c r="WMP28" s="33"/>
      <c r="WMQ28" s="33"/>
      <c r="WMR28" s="33"/>
      <c r="WMS28" s="33"/>
      <c r="WMT28" s="33"/>
      <c r="WMU28" s="33"/>
      <c r="WMV28" s="33"/>
      <c r="WMW28" s="33"/>
      <c r="WMX28" s="33"/>
      <c r="WMY28" s="33"/>
      <c r="WMZ28" s="33"/>
      <c r="WNA28" s="33"/>
      <c r="WNB28" s="33"/>
      <c r="WNC28" s="33"/>
      <c r="WND28" s="33"/>
      <c r="WNE28" s="33"/>
      <c r="WNF28" s="33"/>
      <c r="WNG28" s="33"/>
      <c r="WNH28" s="33"/>
      <c r="WNI28" s="33"/>
      <c r="WNJ28" s="33"/>
    </row>
    <row r="29" spans="1:13 15897:15922" s="4" customFormat="1" ht="42" customHeight="1">
      <c r="A29" s="63" t="s">
        <v>21</v>
      </c>
      <c r="B29" s="63"/>
      <c r="C29" s="63"/>
      <c r="D29" s="63"/>
      <c r="E29" s="63"/>
      <c r="F29" s="63"/>
      <c r="G29" s="63"/>
      <c r="H29" s="42">
        <f t="shared" ref="H29:K29" si="14">SUM(H28:H28)</f>
        <v>488</v>
      </c>
      <c r="I29" s="42">
        <f t="shared" si="14"/>
        <v>122</v>
      </c>
      <c r="J29" s="42">
        <f t="shared" si="14"/>
        <v>30.48</v>
      </c>
      <c r="K29" s="42">
        <f t="shared" si="14"/>
        <v>640.48</v>
      </c>
      <c r="L29" s="43"/>
      <c r="M29" s="25"/>
      <c r="WMK29" s="32"/>
      <c r="WML29" s="32"/>
      <c r="WMM29" s="32"/>
      <c r="WMN29" s="32"/>
      <c r="WMO29" s="32"/>
      <c r="WMP29" s="32"/>
      <c r="WMQ29" s="32"/>
      <c r="WMR29" s="32"/>
      <c r="WMS29" s="32"/>
      <c r="WMT29" s="32"/>
      <c r="WMU29" s="32"/>
      <c r="WMV29" s="32"/>
      <c r="WMW29" s="32"/>
      <c r="WMX29" s="32"/>
      <c r="WMY29" s="32"/>
      <c r="WMZ29" s="32"/>
      <c r="WNA29" s="32"/>
      <c r="WNB29" s="32"/>
      <c r="WNC29" s="32"/>
      <c r="WND29" s="32"/>
      <c r="WNE29" s="32"/>
      <c r="WNF29" s="32"/>
      <c r="WNG29" s="32"/>
      <c r="WNH29" s="32"/>
      <c r="WNI29" s="32"/>
      <c r="WNJ29" s="32"/>
    </row>
    <row r="30" spans="1:13 15897:15922" s="3" customFormat="1" ht="94.05" customHeight="1">
      <c r="A30" s="16" t="s">
        <v>64</v>
      </c>
      <c r="B30" s="17">
        <v>1</v>
      </c>
      <c r="C30" s="18" t="s">
        <v>65</v>
      </c>
      <c r="D30" s="20" t="s">
        <v>29</v>
      </c>
      <c r="E30" s="20" t="s">
        <v>35</v>
      </c>
      <c r="F30" s="20">
        <v>4</v>
      </c>
      <c r="G30" s="20">
        <v>5069</v>
      </c>
      <c r="H30" s="20">
        <v>405.52</v>
      </c>
      <c r="I30" s="20">
        <v>101.36</v>
      </c>
      <c r="J30" s="20">
        <v>25.36</v>
      </c>
      <c r="K30" s="20">
        <v>532.24</v>
      </c>
      <c r="L30" s="28" t="s">
        <v>46</v>
      </c>
      <c r="M30" s="22" t="s">
        <v>20</v>
      </c>
      <c r="WMK30" s="44"/>
      <c r="WML30" s="44"/>
      <c r="WMM30" s="44"/>
      <c r="WMN30" s="44"/>
      <c r="WMO30" s="44"/>
      <c r="WMP30" s="44"/>
      <c r="WMQ30" s="44"/>
      <c r="WMR30" s="44"/>
      <c r="WMS30" s="44"/>
      <c r="WMT30" s="44"/>
      <c r="WMU30" s="44"/>
      <c r="WMV30" s="44"/>
      <c r="WMW30" s="44"/>
      <c r="WMX30" s="44"/>
      <c r="WMY30" s="44"/>
      <c r="WMZ30" s="44"/>
      <c r="WNA30" s="44"/>
      <c r="WNB30" s="44"/>
      <c r="WNC30" s="44"/>
      <c r="WND30" s="44"/>
      <c r="WNE30" s="44"/>
      <c r="WNF30" s="44"/>
      <c r="WNG30" s="44"/>
      <c r="WNH30" s="44"/>
      <c r="WNI30" s="44"/>
      <c r="WNJ30" s="44"/>
    </row>
    <row r="31" spans="1:13 15897:15922" s="4" customFormat="1" ht="42" customHeight="1">
      <c r="A31" s="64" t="s">
        <v>21</v>
      </c>
      <c r="B31" s="65"/>
      <c r="C31" s="65"/>
      <c r="D31" s="65"/>
      <c r="E31" s="65"/>
      <c r="F31" s="65"/>
      <c r="G31" s="65"/>
      <c r="H31" s="45">
        <f t="shared" ref="H31:K31" si="15">SUM(H30:H30)</f>
        <v>405.52</v>
      </c>
      <c r="I31" s="45">
        <f t="shared" si="15"/>
        <v>101.36</v>
      </c>
      <c r="J31" s="45">
        <f t="shared" si="15"/>
        <v>25.36</v>
      </c>
      <c r="K31" s="45">
        <f t="shared" si="15"/>
        <v>532.24</v>
      </c>
      <c r="L31" s="46"/>
      <c r="M31" s="25"/>
      <c r="WMK31" s="47"/>
      <c r="WML31" s="47"/>
      <c r="WMM31" s="47"/>
      <c r="WMN31" s="47"/>
      <c r="WMO31" s="47"/>
      <c r="WMP31" s="47"/>
      <c r="WMQ31" s="47"/>
      <c r="WMR31" s="47"/>
      <c r="WMS31" s="47"/>
      <c r="WMT31" s="47"/>
      <c r="WMU31" s="47"/>
      <c r="WMV31" s="47"/>
      <c r="WMW31" s="47"/>
      <c r="WMX31" s="47"/>
      <c r="WMY31" s="47"/>
      <c r="WMZ31" s="47"/>
      <c r="WNA31" s="47"/>
      <c r="WNB31" s="47"/>
      <c r="WNC31" s="47"/>
      <c r="WND31" s="47"/>
      <c r="WNE31" s="47"/>
      <c r="WNF31" s="47"/>
      <c r="WNG31" s="47"/>
      <c r="WNH31" s="47"/>
      <c r="WNI31" s="47"/>
      <c r="WNJ31" s="47"/>
    </row>
    <row r="32" spans="1:13 15897:15922" s="3" customFormat="1" ht="91.05" customHeight="1">
      <c r="A32" s="28" t="s">
        <v>66</v>
      </c>
      <c r="B32" s="48">
        <v>1</v>
      </c>
      <c r="C32" s="18" t="s">
        <v>67</v>
      </c>
      <c r="D32" s="20" t="s">
        <v>29</v>
      </c>
      <c r="E32" s="20" t="s">
        <v>35</v>
      </c>
      <c r="F32" s="20">
        <v>4</v>
      </c>
      <c r="G32" s="20">
        <v>5069</v>
      </c>
      <c r="H32" s="20">
        <v>405.52</v>
      </c>
      <c r="I32" s="20">
        <v>101.36</v>
      </c>
      <c r="J32" s="20">
        <v>25.36</v>
      </c>
      <c r="K32" s="20">
        <v>532.24</v>
      </c>
      <c r="L32" s="21" t="s">
        <v>36</v>
      </c>
      <c r="M32" s="22" t="s">
        <v>20</v>
      </c>
      <c r="WMK32" s="33"/>
      <c r="WML32" s="33"/>
      <c r="WMM32" s="33"/>
      <c r="WMN32" s="33"/>
      <c r="WMO32" s="33"/>
      <c r="WMP32" s="33"/>
      <c r="WMQ32" s="33"/>
      <c r="WMR32" s="33"/>
      <c r="WMS32" s="33"/>
      <c r="WMT32" s="33"/>
      <c r="WMU32" s="33"/>
      <c r="WMV32" s="33"/>
      <c r="WMW32" s="33"/>
      <c r="WMX32" s="33"/>
      <c r="WMY32" s="33"/>
      <c r="WMZ32" s="33"/>
      <c r="WNA32" s="33"/>
      <c r="WNB32" s="33"/>
      <c r="WNC32" s="33"/>
      <c r="WND32" s="33"/>
      <c r="WNE32" s="33"/>
      <c r="WNF32" s="33"/>
      <c r="WNG32" s="33"/>
      <c r="WNH32" s="33"/>
      <c r="WNI32" s="33"/>
      <c r="WNJ32" s="33"/>
    </row>
    <row r="33" spans="1:13 15897:15922" s="4" customFormat="1" ht="42" customHeight="1">
      <c r="A33" s="64" t="s">
        <v>21</v>
      </c>
      <c r="B33" s="65"/>
      <c r="C33" s="65"/>
      <c r="D33" s="65"/>
      <c r="E33" s="65"/>
      <c r="F33" s="65"/>
      <c r="G33" s="65"/>
      <c r="H33" s="24">
        <f t="shared" ref="H33:K33" si="16">SUM(H32:H32)</f>
        <v>405.52</v>
      </c>
      <c r="I33" s="24">
        <f t="shared" si="16"/>
        <v>101.36</v>
      </c>
      <c r="J33" s="24">
        <f t="shared" si="16"/>
        <v>25.36</v>
      </c>
      <c r="K33" s="24">
        <f t="shared" si="16"/>
        <v>532.24</v>
      </c>
      <c r="L33" s="25"/>
      <c r="M33" s="25"/>
      <c r="WMK33" s="47"/>
      <c r="WML33" s="47"/>
      <c r="WMM33" s="47"/>
      <c r="WMN33" s="47"/>
      <c r="WMO33" s="47"/>
      <c r="WMP33" s="47"/>
      <c r="WMQ33" s="47"/>
      <c r="WMR33" s="47"/>
      <c r="WMS33" s="47"/>
      <c r="WMT33" s="47"/>
      <c r="WMU33" s="47"/>
      <c r="WMV33" s="47"/>
      <c r="WMW33" s="47"/>
      <c r="WMX33" s="47"/>
      <c r="WMY33" s="47"/>
      <c r="WMZ33" s="47"/>
      <c r="WNA33" s="47"/>
      <c r="WNB33" s="47"/>
      <c r="WNC33" s="47"/>
      <c r="WND33" s="47"/>
      <c r="WNE33" s="47"/>
      <c r="WNF33" s="47"/>
      <c r="WNG33" s="47"/>
      <c r="WNH33" s="47"/>
      <c r="WNI33" s="47"/>
      <c r="WNJ33" s="47"/>
    </row>
    <row r="34" spans="1:13 15897:15922" s="3" customFormat="1" ht="79.05" customHeight="1">
      <c r="A34" s="72" t="s">
        <v>68</v>
      </c>
      <c r="B34" s="29">
        <v>1</v>
      </c>
      <c r="C34" s="19" t="s">
        <v>69</v>
      </c>
      <c r="D34" s="50" t="s">
        <v>17</v>
      </c>
      <c r="E34" s="50" t="s">
        <v>18</v>
      </c>
      <c r="F34" s="49">
        <v>2</v>
      </c>
      <c r="G34" s="49">
        <v>6628</v>
      </c>
      <c r="H34" s="51">
        <f>ROUND(G34*0.08*0.25*2,2)</f>
        <v>265.12</v>
      </c>
      <c r="I34" s="51">
        <f>ROUND(G34*0.02*0.25*2,2)</f>
        <v>66.28</v>
      </c>
      <c r="J34" s="51">
        <f>ROUND(G34*0.005*0.25*2,2)</f>
        <v>16.57</v>
      </c>
      <c r="K34" s="52">
        <f t="shared" ref="K34:K36" si="17">H34+I34+J34</f>
        <v>347.96999999999997</v>
      </c>
      <c r="L34" s="21" t="s">
        <v>46</v>
      </c>
      <c r="M34" s="76" t="s">
        <v>47</v>
      </c>
      <c r="WMK34" s="33"/>
      <c r="WML34" s="33"/>
      <c r="WMM34" s="33"/>
      <c r="WMN34" s="33"/>
      <c r="WMO34" s="33"/>
      <c r="WMP34" s="33"/>
      <c r="WMQ34" s="33"/>
      <c r="WMR34" s="33"/>
      <c r="WMS34" s="33"/>
      <c r="WMT34" s="33"/>
      <c r="WMU34" s="33"/>
      <c r="WMV34" s="33"/>
      <c r="WMW34" s="33"/>
      <c r="WMX34" s="33"/>
      <c r="WMY34" s="33"/>
      <c r="WMZ34" s="33"/>
      <c r="WNA34" s="33"/>
      <c r="WNB34" s="33"/>
      <c r="WNC34" s="33"/>
      <c r="WND34" s="33"/>
      <c r="WNE34" s="33"/>
      <c r="WNF34" s="33"/>
      <c r="WNG34" s="33"/>
      <c r="WNH34" s="33"/>
      <c r="WNI34" s="33"/>
      <c r="WNJ34" s="33"/>
    </row>
    <row r="35" spans="1:13 15897:15922" s="3" customFormat="1" ht="61.95" customHeight="1">
      <c r="A35" s="72"/>
      <c r="B35" s="29">
        <v>2</v>
      </c>
      <c r="C35" s="19" t="s">
        <v>70</v>
      </c>
      <c r="D35" s="50" t="s">
        <v>17</v>
      </c>
      <c r="E35" s="50" t="s">
        <v>18</v>
      </c>
      <c r="F35" s="29">
        <v>3</v>
      </c>
      <c r="G35" s="49">
        <v>7320</v>
      </c>
      <c r="H35" s="51">
        <f t="shared" ref="H35:H40" si="18">ROUND(G35*0.08*0.25*3,2)</f>
        <v>439.2</v>
      </c>
      <c r="I35" s="51">
        <f t="shared" ref="I35:I40" si="19">ROUND(G35*0.02*0.25*3,2)</f>
        <v>109.8</v>
      </c>
      <c r="J35" s="51">
        <f t="shared" ref="J35:J40" si="20">ROUND(G35*0.005*0.25*3,2)</f>
        <v>27.45</v>
      </c>
      <c r="K35" s="52">
        <f t="shared" si="17"/>
        <v>576.45000000000005</v>
      </c>
      <c r="L35" s="21" t="s">
        <v>36</v>
      </c>
      <c r="M35" s="77"/>
      <c r="WMK35" s="33"/>
      <c r="WML35" s="33"/>
      <c r="WMM35" s="33"/>
      <c r="WMN35" s="33"/>
      <c r="WMO35" s="33"/>
      <c r="WMP35" s="33"/>
      <c r="WMQ35" s="33"/>
      <c r="WMR35" s="33"/>
      <c r="WMS35" s="33"/>
      <c r="WMT35" s="33"/>
      <c r="WMU35" s="33"/>
      <c r="WMV35" s="33"/>
      <c r="WMW35" s="33"/>
      <c r="WMX35" s="33"/>
      <c r="WMY35" s="33"/>
      <c r="WMZ35" s="33"/>
      <c r="WNA35" s="33"/>
      <c r="WNB35" s="33"/>
      <c r="WNC35" s="33"/>
      <c r="WND35" s="33"/>
      <c r="WNE35" s="33"/>
      <c r="WNF35" s="33"/>
      <c r="WNG35" s="33"/>
      <c r="WNH35" s="33"/>
      <c r="WNI35" s="33"/>
      <c r="WNJ35" s="33"/>
    </row>
    <row r="36" spans="1:13 15897:15922" s="3" customFormat="1" ht="75" customHeight="1">
      <c r="A36" s="72"/>
      <c r="B36" s="29">
        <v>3</v>
      </c>
      <c r="C36" s="19" t="s">
        <v>71</v>
      </c>
      <c r="D36" s="50" t="s">
        <v>17</v>
      </c>
      <c r="E36" s="50" t="s">
        <v>18</v>
      </c>
      <c r="F36" s="29">
        <v>4</v>
      </c>
      <c r="G36" s="49">
        <v>7088</v>
      </c>
      <c r="H36" s="51">
        <f>ROUND(G36*0.08*0.25*4,2)</f>
        <v>567.04</v>
      </c>
      <c r="I36" s="51">
        <f>ROUND(G36*0.02*0.25*4,2)</f>
        <v>141.76</v>
      </c>
      <c r="J36" s="51">
        <f>ROUND(G36*0.005*0.25*4,2)</f>
        <v>35.44</v>
      </c>
      <c r="K36" s="52">
        <f t="shared" si="17"/>
        <v>744.24</v>
      </c>
      <c r="L36" s="28" t="s">
        <v>46</v>
      </c>
      <c r="M36" s="77"/>
      <c r="WMK36" s="33"/>
      <c r="WML36" s="33"/>
      <c r="WMM36" s="33"/>
      <c r="WMN36" s="33"/>
      <c r="WMO36" s="33"/>
      <c r="WMP36" s="33"/>
      <c r="WMQ36" s="33"/>
      <c r="WMR36" s="33"/>
      <c r="WMS36" s="33"/>
      <c r="WMT36" s="33"/>
      <c r="WMU36" s="33"/>
      <c r="WMV36" s="33"/>
      <c r="WMW36" s="33"/>
      <c r="WMX36" s="33"/>
      <c r="WMY36" s="33"/>
      <c r="WMZ36" s="33"/>
      <c r="WNA36" s="33"/>
      <c r="WNB36" s="33"/>
      <c r="WNC36" s="33"/>
      <c r="WND36" s="33"/>
      <c r="WNE36" s="33"/>
      <c r="WNF36" s="33"/>
      <c r="WNG36" s="33"/>
      <c r="WNH36" s="33"/>
      <c r="WNI36" s="33"/>
      <c r="WNJ36" s="33"/>
    </row>
    <row r="37" spans="1:13 15897:15922" s="3" customFormat="1" ht="79.95" customHeight="1">
      <c r="A37" s="72"/>
      <c r="B37" s="29">
        <v>4</v>
      </c>
      <c r="C37" s="19" t="s">
        <v>72</v>
      </c>
      <c r="D37" s="50" t="s">
        <v>17</v>
      </c>
      <c r="E37" s="50" t="s">
        <v>18</v>
      </c>
      <c r="F37" s="29">
        <v>3</v>
      </c>
      <c r="G37" s="49">
        <v>7593</v>
      </c>
      <c r="H37" s="51">
        <v>455.58</v>
      </c>
      <c r="I37" s="51">
        <v>113.88</v>
      </c>
      <c r="J37" s="51">
        <v>28.47</v>
      </c>
      <c r="K37" s="52">
        <v>597.92999999999995</v>
      </c>
      <c r="L37" s="28" t="s">
        <v>46</v>
      </c>
      <c r="M37" s="77"/>
      <c r="WMK37" s="33"/>
      <c r="WML37" s="33"/>
      <c r="WMM37" s="33"/>
      <c r="WMN37" s="33"/>
      <c r="WMO37" s="33"/>
      <c r="WMP37" s="33"/>
      <c r="WMQ37" s="33"/>
      <c r="WMR37" s="33"/>
      <c r="WMS37" s="33"/>
      <c r="WMT37" s="33"/>
      <c r="WMU37" s="33"/>
      <c r="WMV37" s="33"/>
      <c r="WMW37" s="33"/>
      <c r="WMX37" s="33"/>
      <c r="WMY37" s="33"/>
      <c r="WMZ37" s="33"/>
      <c r="WNA37" s="33"/>
      <c r="WNB37" s="33"/>
      <c r="WNC37" s="33"/>
      <c r="WND37" s="33"/>
      <c r="WNE37" s="33"/>
      <c r="WNF37" s="33"/>
      <c r="WNG37" s="33"/>
      <c r="WNH37" s="33"/>
      <c r="WNI37" s="33"/>
      <c r="WNJ37" s="33"/>
    </row>
    <row r="38" spans="1:13 15897:15922" s="3" customFormat="1" ht="81" customHeight="1">
      <c r="A38" s="72"/>
      <c r="B38" s="29">
        <v>5</v>
      </c>
      <c r="C38" s="19" t="s">
        <v>73</v>
      </c>
      <c r="D38" s="50" t="s">
        <v>17</v>
      </c>
      <c r="E38" s="50" t="s">
        <v>18</v>
      </c>
      <c r="F38" s="49">
        <v>3</v>
      </c>
      <c r="G38" s="49">
        <v>7702</v>
      </c>
      <c r="H38" s="51">
        <f t="shared" si="18"/>
        <v>462.12</v>
      </c>
      <c r="I38" s="51">
        <f t="shared" si="19"/>
        <v>115.53</v>
      </c>
      <c r="J38" s="51">
        <v>28.89</v>
      </c>
      <c r="K38" s="52">
        <f t="shared" ref="K38:K57" si="21">H38+I38+J38</f>
        <v>606.54</v>
      </c>
      <c r="L38" s="28" t="s">
        <v>46</v>
      </c>
      <c r="M38" s="77"/>
      <c r="WMK38" s="33"/>
      <c r="WML38" s="33"/>
      <c r="WMM38" s="33"/>
      <c r="WMN38" s="33"/>
      <c r="WMO38" s="33"/>
      <c r="WMP38" s="33"/>
      <c r="WMQ38" s="33"/>
      <c r="WMR38" s="33"/>
      <c r="WMS38" s="33"/>
      <c r="WMT38" s="33"/>
      <c r="WMU38" s="33"/>
      <c r="WMV38" s="33"/>
      <c r="WMW38" s="33"/>
      <c r="WMX38" s="33"/>
      <c r="WMY38" s="33"/>
      <c r="WMZ38" s="33"/>
      <c r="WNA38" s="33"/>
      <c r="WNB38" s="33"/>
      <c r="WNC38" s="33"/>
      <c r="WND38" s="33"/>
      <c r="WNE38" s="33"/>
      <c r="WNF38" s="33"/>
      <c r="WNG38" s="33"/>
      <c r="WNH38" s="33"/>
      <c r="WNI38" s="33"/>
      <c r="WNJ38" s="33"/>
    </row>
    <row r="39" spans="1:13 15897:15922" s="3" customFormat="1" ht="82.95" customHeight="1">
      <c r="A39" s="72"/>
      <c r="B39" s="29">
        <v>6</v>
      </c>
      <c r="C39" s="19" t="s">
        <v>74</v>
      </c>
      <c r="D39" s="50" t="s">
        <v>17</v>
      </c>
      <c r="E39" s="50" t="s">
        <v>18</v>
      </c>
      <c r="F39" s="49">
        <v>3</v>
      </c>
      <c r="G39" s="49">
        <v>6807</v>
      </c>
      <c r="H39" s="51">
        <f t="shared" si="18"/>
        <v>408.42</v>
      </c>
      <c r="I39" s="51">
        <f t="shared" si="19"/>
        <v>102.11</v>
      </c>
      <c r="J39" s="51">
        <f t="shared" si="20"/>
        <v>25.53</v>
      </c>
      <c r="K39" s="52">
        <f t="shared" si="21"/>
        <v>536.06000000000006</v>
      </c>
      <c r="L39" s="28" t="s">
        <v>46</v>
      </c>
      <c r="M39" s="77"/>
      <c r="WMK39" s="33"/>
      <c r="WML39" s="33"/>
      <c r="WMM39" s="33"/>
      <c r="WMN39" s="33"/>
      <c r="WMO39" s="33"/>
      <c r="WMP39" s="33"/>
      <c r="WMQ39" s="33"/>
      <c r="WMR39" s="33"/>
      <c r="WMS39" s="33"/>
      <c r="WMT39" s="33"/>
      <c r="WMU39" s="33"/>
      <c r="WMV39" s="33"/>
      <c r="WMW39" s="33"/>
      <c r="WMX39" s="33"/>
      <c r="WMY39" s="33"/>
      <c r="WMZ39" s="33"/>
      <c r="WNA39" s="33"/>
      <c r="WNB39" s="33"/>
      <c r="WNC39" s="33"/>
      <c r="WND39" s="33"/>
      <c r="WNE39" s="33"/>
      <c r="WNF39" s="33"/>
      <c r="WNG39" s="33"/>
      <c r="WNH39" s="33"/>
      <c r="WNI39" s="33"/>
      <c r="WNJ39" s="33"/>
    </row>
    <row r="40" spans="1:13 15897:15922" s="3" customFormat="1" ht="42" customHeight="1">
      <c r="A40" s="72"/>
      <c r="B40" s="29">
        <v>7</v>
      </c>
      <c r="C40" s="19" t="s">
        <v>75</v>
      </c>
      <c r="D40" s="50" t="s">
        <v>17</v>
      </c>
      <c r="E40" s="50" t="s">
        <v>18</v>
      </c>
      <c r="F40" s="29">
        <v>3</v>
      </c>
      <c r="G40" s="49">
        <v>7388</v>
      </c>
      <c r="H40" s="51">
        <f t="shared" si="18"/>
        <v>443.28</v>
      </c>
      <c r="I40" s="51">
        <f t="shared" si="19"/>
        <v>110.82</v>
      </c>
      <c r="J40" s="51">
        <f t="shared" si="20"/>
        <v>27.71</v>
      </c>
      <c r="K40" s="52">
        <f t="shared" si="21"/>
        <v>581.80999999999995</v>
      </c>
      <c r="L40" s="21" t="s">
        <v>76</v>
      </c>
      <c r="M40" s="77"/>
      <c r="WMK40" s="33"/>
      <c r="WML40" s="33"/>
      <c r="WMM40" s="33"/>
      <c r="WMN40" s="33"/>
      <c r="WMO40" s="33"/>
      <c r="WMP40" s="33"/>
      <c r="WMQ40" s="33"/>
      <c r="WMR40" s="33"/>
      <c r="WMS40" s="33"/>
      <c r="WMT40" s="33"/>
      <c r="WMU40" s="33"/>
      <c r="WMV40" s="33"/>
      <c r="WMW40" s="33"/>
      <c r="WMX40" s="33"/>
      <c r="WMY40" s="33"/>
      <c r="WMZ40" s="33"/>
      <c r="WNA40" s="33"/>
      <c r="WNB40" s="33"/>
      <c r="WNC40" s="33"/>
      <c r="WND40" s="33"/>
      <c r="WNE40" s="33"/>
      <c r="WNF40" s="33"/>
      <c r="WNG40" s="33"/>
      <c r="WNH40" s="33"/>
      <c r="WNI40" s="33"/>
      <c r="WNJ40" s="33"/>
    </row>
    <row r="41" spans="1:13 15897:15922" s="3" customFormat="1" ht="73.95" customHeight="1">
      <c r="A41" s="72"/>
      <c r="B41" s="29">
        <v>8</v>
      </c>
      <c r="C41" s="19" t="s">
        <v>77</v>
      </c>
      <c r="D41" s="50" t="s">
        <v>17</v>
      </c>
      <c r="E41" s="50" t="s">
        <v>18</v>
      </c>
      <c r="F41" s="49">
        <v>4</v>
      </c>
      <c r="G41" s="49">
        <v>7048</v>
      </c>
      <c r="H41" s="51">
        <f t="shared" ref="H41:H67" si="22">ROUND(G41*0.08*0.25*4,2)</f>
        <v>563.84</v>
      </c>
      <c r="I41" s="51">
        <f t="shared" ref="I41:I44" si="23">ROUND(G41*0.02*0.25*4,2)</f>
        <v>140.96</v>
      </c>
      <c r="J41" s="51">
        <v>35.24</v>
      </c>
      <c r="K41" s="52">
        <f t="shared" si="21"/>
        <v>740.04000000000008</v>
      </c>
      <c r="L41" s="28" t="s">
        <v>46</v>
      </c>
      <c r="M41" s="77"/>
      <c r="WMK41" s="33"/>
      <c r="WML41" s="33"/>
      <c r="WMM41" s="33"/>
      <c r="WMN41" s="33"/>
      <c r="WMO41" s="33"/>
      <c r="WMP41" s="33"/>
      <c r="WMQ41" s="33"/>
      <c r="WMR41" s="33"/>
      <c r="WMS41" s="33"/>
      <c r="WMT41" s="33"/>
      <c r="WMU41" s="33"/>
      <c r="WMV41" s="33"/>
      <c r="WMW41" s="33"/>
      <c r="WMX41" s="33"/>
      <c r="WMY41" s="33"/>
      <c r="WMZ41" s="33"/>
      <c r="WNA41" s="33"/>
      <c r="WNB41" s="33"/>
      <c r="WNC41" s="33"/>
      <c r="WND41" s="33"/>
      <c r="WNE41" s="33"/>
      <c r="WNF41" s="33"/>
      <c r="WNG41" s="33"/>
      <c r="WNH41" s="33"/>
      <c r="WNI41" s="33"/>
      <c r="WNJ41" s="33"/>
    </row>
    <row r="42" spans="1:13 15897:15922" s="3" customFormat="1" ht="73.95" customHeight="1">
      <c r="A42" s="72"/>
      <c r="B42" s="29">
        <v>9</v>
      </c>
      <c r="C42" s="19" t="s">
        <v>78</v>
      </c>
      <c r="D42" s="50" t="s">
        <v>17</v>
      </c>
      <c r="E42" s="50" t="s">
        <v>18</v>
      </c>
      <c r="F42" s="49">
        <v>4</v>
      </c>
      <c r="G42" s="49">
        <v>7454</v>
      </c>
      <c r="H42" s="51">
        <f t="shared" si="22"/>
        <v>596.32000000000005</v>
      </c>
      <c r="I42" s="51">
        <f t="shared" si="23"/>
        <v>149.08000000000001</v>
      </c>
      <c r="J42" s="51">
        <v>37.28</v>
      </c>
      <c r="K42" s="52">
        <f t="shared" si="21"/>
        <v>782.68000000000006</v>
      </c>
      <c r="L42" s="28" t="s">
        <v>46</v>
      </c>
      <c r="M42" s="77"/>
      <c r="WMK42" s="33"/>
      <c r="WML42" s="33"/>
      <c r="WMM42" s="33"/>
      <c r="WMN42" s="33"/>
      <c r="WMO42" s="33"/>
      <c r="WMP42" s="33"/>
      <c r="WMQ42" s="33"/>
      <c r="WMR42" s="33"/>
      <c r="WMS42" s="33"/>
      <c r="WMT42" s="33"/>
      <c r="WMU42" s="33"/>
      <c r="WMV42" s="33"/>
      <c r="WMW42" s="33"/>
      <c r="WMX42" s="33"/>
      <c r="WMY42" s="33"/>
      <c r="WMZ42" s="33"/>
      <c r="WNA42" s="33"/>
      <c r="WNB42" s="33"/>
      <c r="WNC42" s="33"/>
      <c r="WND42" s="33"/>
      <c r="WNE42" s="33"/>
      <c r="WNF42" s="33"/>
      <c r="WNG42" s="33"/>
      <c r="WNH42" s="33"/>
      <c r="WNI42" s="33"/>
      <c r="WNJ42" s="33"/>
    </row>
    <row r="43" spans="1:13 15897:15922" s="3" customFormat="1" ht="79.95" customHeight="1">
      <c r="A43" s="72"/>
      <c r="B43" s="29">
        <v>10</v>
      </c>
      <c r="C43" s="19" t="s">
        <v>79</v>
      </c>
      <c r="D43" s="50" t="s">
        <v>17</v>
      </c>
      <c r="E43" s="50" t="s">
        <v>18</v>
      </c>
      <c r="F43" s="29">
        <v>4</v>
      </c>
      <c r="G43" s="49">
        <v>6877</v>
      </c>
      <c r="H43" s="51">
        <f t="shared" si="22"/>
        <v>550.16</v>
      </c>
      <c r="I43" s="51">
        <v>137.52000000000001</v>
      </c>
      <c r="J43" s="51">
        <v>34.4</v>
      </c>
      <c r="K43" s="52">
        <f t="shared" si="21"/>
        <v>722.07999999999993</v>
      </c>
      <c r="L43" s="28" t="s">
        <v>46</v>
      </c>
      <c r="M43" s="77"/>
      <c r="WMK43" s="33"/>
      <c r="WML43" s="33"/>
      <c r="WMM43" s="33"/>
      <c r="WMN43" s="33"/>
      <c r="WMO43" s="33"/>
      <c r="WMP43" s="33"/>
      <c r="WMQ43" s="33"/>
      <c r="WMR43" s="33"/>
      <c r="WMS43" s="33"/>
      <c r="WMT43" s="33"/>
      <c r="WMU43" s="33"/>
      <c r="WMV43" s="33"/>
      <c r="WMW43" s="33"/>
      <c r="WMX43" s="33"/>
      <c r="WMY43" s="33"/>
      <c r="WMZ43" s="33"/>
      <c r="WNA43" s="33"/>
      <c r="WNB43" s="33"/>
      <c r="WNC43" s="33"/>
      <c r="WND43" s="33"/>
      <c r="WNE43" s="33"/>
      <c r="WNF43" s="33"/>
      <c r="WNG43" s="33"/>
      <c r="WNH43" s="33"/>
      <c r="WNI43" s="33"/>
      <c r="WNJ43" s="33"/>
    </row>
    <row r="44" spans="1:13 15897:15922" s="3" customFormat="1" ht="78" customHeight="1">
      <c r="A44" s="72"/>
      <c r="B44" s="29">
        <v>11</v>
      </c>
      <c r="C44" s="19" t="s">
        <v>80</v>
      </c>
      <c r="D44" s="50" t="s">
        <v>17</v>
      </c>
      <c r="E44" s="50" t="s">
        <v>18</v>
      </c>
      <c r="F44" s="29">
        <v>4</v>
      </c>
      <c r="G44" s="49">
        <v>6541</v>
      </c>
      <c r="H44" s="51">
        <f t="shared" si="22"/>
        <v>523.28</v>
      </c>
      <c r="I44" s="51">
        <f t="shared" si="23"/>
        <v>130.82</v>
      </c>
      <c r="J44" s="51">
        <f>ROUND(G44*0.005*0.25*4,2)</f>
        <v>32.71</v>
      </c>
      <c r="K44" s="52">
        <f t="shared" si="21"/>
        <v>686.81</v>
      </c>
      <c r="L44" s="28" t="s">
        <v>46</v>
      </c>
      <c r="M44" s="77"/>
      <c r="WMK44" s="33"/>
      <c r="WML44" s="33"/>
      <c r="WMM44" s="33"/>
      <c r="WMN44" s="33"/>
      <c r="WMO44" s="33"/>
      <c r="WMP44" s="33"/>
      <c r="WMQ44" s="33"/>
      <c r="WMR44" s="33"/>
      <c r="WMS44" s="33"/>
      <c r="WMT44" s="33"/>
      <c r="WMU44" s="33"/>
      <c r="WMV44" s="33"/>
      <c r="WMW44" s="33"/>
      <c r="WMX44" s="33"/>
      <c r="WMY44" s="33"/>
      <c r="WMZ44" s="33"/>
      <c r="WNA44" s="33"/>
      <c r="WNB44" s="33"/>
      <c r="WNC44" s="33"/>
      <c r="WND44" s="33"/>
      <c r="WNE44" s="33"/>
      <c r="WNF44" s="33"/>
      <c r="WNG44" s="33"/>
      <c r="WNH44" s="33"/>
      <c r="WNI44" s="33"/>
      <c r="WNJ44" s="33"/>
    </row>
    <row r="45" spans="1:13 15897:15922" s="3" customFormat="1" ht="76.05" customHeight="1">
      <c r="A45" s="72"/>
      <c r="B45" s="29">
        <v>12</v>
      </c>
      <c r="C45" s="19" t="s">
        <v>81</v>
      </c>
      <c r="D45" s="50" t="s">
        <v>17</v>
      </c>
      <c r="E45" s="50" t="s">
        <v>18</v>
      </c>
      <c r="F45" s="29">
        <v>4</v>
      </c>
      <c r="G45" s="49">
        <v>6883</v>
      </c>
      <c r="H45" s="51">
        <f t="shared" si="22"/>
        <v>550.64</v>
      </c>
      <c r="I45" s="51">
        <v>137.68</v>
      </c>
      <c r="J45" s="51">
        <v>34.4</v>
      </c>
      <c r="K45" s="52">
        <f t="shared" si="21"/>
        <v>722.71999999999991</v>
      </c>
      <c r="L45" s="28" t="s">
        <v>46</v>
      </c>
      <c r="M45" s="77"/>
      <c r="WMK45" s="33"/>
      <c r="WML45" s="33"/>
      <c r="WMM45" s="33"/>
      <c r="WMN45" s="33"/>
      <c r="WMO45" s="33"/>
      <c r="WMP45" s="33"/>
      <c r="WMQ45" s="33"/>
      <c r="WMR45" s="33"/>
      <c r="WMS45" s="33"/>
      <c r="WMT45" s="33"/>
      <c r="WMU45" s="33"/>
      <c r="WMV45" s="33"/>
      <c r="WMW45" s="33"/>
      <c r="WMX45" s="33"/>
      <c r="WMY45" s="33"/>
      <c r="WMZ45" s="33"/>
      <c r="WNA45" s="33"/>
      <c r="WNB45" s="33"/>
      <c r="WNC45" s="33"/>
      <c r="WND45" s="33"/>
      <c r="WNE45" s="33"/>
      <c r="WNF45" s="33"/>
      <c r="WNG45" s="33"/>
      <c r="WNH45" s="33"/>
      <c r="WNI45" s="33"/>
      <c r="WNJ45" s="33"/>
    </row>
    <row r="46" spans="1:13 15897:15922" s="3" customFormat="1" ht="84" customHeight="1">
      <c r="A46" s="72"/>
      <c r="B46" s="29">
        <v>13</v>
      </c>
      <c r="C46" s="19" t="s">
        <v>82</v>
      </c>
      <c r="D46" s="50" t="s">
        <v>17</v>
      </c>
      <c r="E46" s="50" t="s">
        <v>18</v>
      </c>
      <c r="F46" s="29">
        <v>4</v>
      </c>
      <c r="G46" s="49">
        <v>7013</v>
      </c>
      <c r="H46" s="51">
        <f t="shared" si="22"/>
        <v>561.04</v>
      </c>
      <c r="I46" s="51">
        <v>140.24</v>
      </c>
      <c r="J46" s="51">
        <v>35.08</v>
      </c>
      <c r="K46" s="52">
        <f t="shared" si="21"/>
        <v>736.36</v>
      </c>
      <c r="L46" s="28" t="s">
        <v>46</v>
      </c>
      <c r="M46" s="77"/>
      <c r="WMK46" s="33"/>
      <c r="WML46" s="33"/>
      <c r="WMM46" s="33"/>
      <c r="WMN46" s="33"/>
      <c r="WMO46" s="33"/>
      <c r="WMP46" s="33"/>
      <c r="WMQ46" s="33"/>
      <c r="WMR46" s="33"/>
      <c r="WMS46" s="33"/>
      <c r="WMT46" s="33"/>
      <c r="WMU46" s="33"/>
      <c r="WMV46" s="33"/>
      <c r="WMW46" s="33"/>
      <c r="WMX46" s="33"/>
      <c r="WMY46" s="33"/>
      <c r="WMZ46" s="33"/>
      <c r="WNA46" s="33"/>
      <c r="WNB46" s="33"/>
      <c r="WNC46" s="33"/>
      <c r="WND46" s="33"/>
      <c r="WNE46" s="33"/>
      <c r="WNF46" s="33"/>
      <c r="WNG46" s="33"/>
      <c r="WNH46" s="33"/>
      <c r="WNI46" s="33"/>
      <c r="WNJ46" s="33"/>
    </row>
    <row r="47" spans="1:13 15897:15922" s="3" customFormat="1" ht="42" customHeight="1">
      <c r="A47" s="72"/>
      <c r="B47" s="29">
        <v>14</v>
      </c>
      <c r="C47" s="19" t="s">
        <v>83</v>
      </c>
      <c r="D47" s="50" t="s">
        <v>17</v>
      </c>
      <c r="E47" s="50" t="s">
        <v>18</v>
      </c>
      <c r="F47" s="29">
        <v>4</v>
      </c>
      <c r="G47" s="49">
        <v>6925</v>
      </c>
      <c r="H47" s="51">
        <f t="shared" si="22"/>
        <v>554</v>
      </c>
      <c r="I47" s="51">
        <v>138.47999999999999</v>
      </c>
      <c r="J47" s="51">
        <v>34.64</v>
      </c>
      <c r="K47" s="52">
        <f t="shared" si="21"/>
        <v>727.12</v>
      </c>
      <c r="L47" s="21" t="s">
        <v>36</v>
      </c>
      <c r="M47" s="77"/>
      <c r="WMK47" s="33"/>
      <c r="WML47" s="33"/>
      <c r="WMM47" s="33"/>
      <c r="WMN47" s="33"/>
      <c r="WMO47" s="33"/>
      <c r="WMP47" s="33"/>
      <c r="WMQ47" s="33"/>
      <c r="WMR47" s="33"/>
      <c r="WMS47" s="33"/>
      <c r="WMT47" s="33"/>
      <c r="WMU47" s="33"/>
      <c r="WMV47" s="33"/>
      <c r="WMW47" s="33"/>
      <c r="WMX47" s="33"/>
      <c r="WMY47" s="33"/>
      <c r="WMZ47" s="33"/>
      <c r="WNA47" s="33"/>
      <c r="WNB47" s="33"/>
      <c r="WNC47" s="33"/>
      <c r="WND47" s="33"/>
      <c r="WNE47" s="33"/>
      <c r="WNF47" s="33"/>
      <c r="WNG47" s="33"/>
      <c r="WNH47" s="33"/>
      <c r="WNI47" s="33"/>
      <c r="WNJ47" s="33"/>
    </row>
    <row r="48" spans="1:13 15897:15922" s="3" customFormat="1" ht="76.95" customHeight="1">
      <c r="A48" s="72"/>
      <c r="B48" s="29">
        <v>15</v>
      </c>
      <c r="C48" s="19" t="s">
        <v>84</v>
      </c>
      <c r="D48" s="50" t="s">
        <v>17</v>
      </c>
      <c r="E48" s="50" t="s">
        <v>18</v>
      </c>
      <c r="F48" s="29">
        <v>4</v>
      </c>
      <c r="G48" s="49">
        <v>7092</v>
      </c>
      <c r="H48" s="51">
        <f t="shared" si="22"/>
        <v>567.36</v>
      </c>
      <c r="I48" s="51">
        <f t="shared" ref="I48:I51" si="24">ROUND(G48*0.02*0.25*4,2)</f>
        <v>141.84</v>
      </c>
      <c r="J48" s="51">
        <v>35.44</v>
      </c>
      <c r="K48" s="52">
        <f t="shared" si="21"/>
        <v>744.6400000000001</v>
      </c>
      <c r="L48" s="28" t="s">
        <v>46</v>
      </c>
      <c r="M48" s="77"/>
      <c r="WMK48" s="33"/>
      <c r="WML48" s="33"/>
      <c r="WMM48" s="33"/>
      <c r="WMN48" s="33"/>
      <c r="WMO48" s="33"/>
      <c r="WMP48" s="33"/>
      <c r="WMQ48" s="33"/>
      <c r="WMR48" s="33"/>
      <c r="WMS48" s="33"/>
      <c r="WMT48" s="33"/>
      <c r="WMU48" s="33"/>
      <c r="WMV48" s="33"/>
      <c r="WMW48" s="33"/>
      <c r="WMX48" s="33"/>
      <c r="WMY48" s="33"/>
      <c r="WMZ48" s="33"/>
      <c r="WNA48" s="33"/>
      <c r="WNB48" s="33"/>
      <c r="WNC48" s="33"/>
      <c r="WND48" s="33"/>
      <c r="WNE48" s="33"/>
      <c r="WNF48" s="33"/>
      <c r="WNG48" s="33"/>
      <c r="WNH48" s="33"/>
      <c r="WNI48" s="33"/>
      <c r="WNJ48" s="33"/>
    </row>
    <row r="49" spans="1:13 15897:15922" s="3" customFormat="1" ht="42" customHeight="1">
      <c r="A49" s="72"/>
      <c r="B49" s="29">
        <v>16</v>
      </c>
      <c r="C49" s="19" t="s">
        <v>85</v>
      </c>
      <c r="D49" s="50" t="s">
        <v>17</v>
      </c>
      <c r="E49" s="50" t="s">
        <v>18</v>
      </c>
      <c r="F49" s="29">
        <v>4</v>
      </c>
      <c r="G49" s="49">
        <v>6976</v>
      </c>
      <c r="H49" s="51">
        <f t="shared" si="22"/>
        <v>558.08000000000004</v>
      </c>
      <c r="I49" s="51">
        <f t="shared" si="24"/>
        <v>139.52000000000001</v>
      </c>
      <c r="J49" s="51">
        <f t="shared" ref="J49:J51" si="25">ROUND(G49*0.005*0.25*4,2)</f>
        <v>34.880000000000003</v>
      </c>
      <c r="K49" s="52">
        <f t="shared" si="21"/>
        <v>732.48</v>
      </c>
      <c r="L49" s="21" t="s">
        <v>36</v>
      </c>
      <c r="M49" s="77"/>
      <c r="WMK49" s="33"/>
      <c r="WML49" s="33"/>
      <c r="WMM49" s="33"/>
      <c r="WMN49" s="33"/>
      <c r="WMO49" s="33"/>
      <c r="WMP49" s="33"/>
      <c r="WMQ49" s="33"/>
      <c r="WMR49" s="33"/>
      <c r="WMS49" s="33"/>
      <c r="WMT49" s="33"/>
      <c r="WMU49" s="33"/>
      <c r="WMV49" s="33"/>
      <c r="WMW49" s="33"/>
      <c r="WMX49" s="33"/>
      <c r="WMY49" s="33"/>
      <c r="WMZ49" s="33"/>
      <c r="WNA49" s="33"/>
      <c r="WNB49" s="33"/>
      <c r="WNC49" s="33"/>
      <c r="WND49" s="33"/>
      <c r="WNE49" s="33"/>
      <c r="WNF49" s="33"/>
      <c r="WNG49" s="33"/>
      <c r="WNH49" s="33"/>
      <c r="WNI49" s="33"/>
      <c r="WNJ49" s="33"/>
    </row>
    <row r="50" spans="1:13 15897:15922" s="3" customFormat="1" ht="72" customHeight="1">
      <c r="A50" s="72"/>
      <c r="B50" s="29">
        <v>17</v>
      </c>
      <c r="C50" s="19" t="s">
        <v>86</v>
      </c>
      <c r="D50" s="50" t="s">
        <v>17</v>
      </c>
      <c r="E50" s="50" t="s">
        <v>18</v>
      </c>
      <c r="F50" s="29">
        <v>4</v>
      </c>
      <c r="G50" s="49">
        <v>6991</v>
      </c>
      <c r="H50" s="51">
        <f t="shared" si="22"/>
        <v>559.28</v>
      </c>
      <c r="I50" s="51">
        <v>139.84</v>
      </c>
      <c r="J50" s="51">
        <f t="shared" si="25"/>
        <v>34.96</v>
      </c>
      <c r="K50" s="52">
        <f t="shared" si="21"/>
        <v>734.08</v>
      </c>
      <c r="L50" s="28" t="s">
        <v>46</v>
      </c>
      <c r="M50" s="77"/>
      <c r="WMK50" s="33"/>
      <c r="WML50" s="33"/>
      <c r="WMM50" s="33"/>
      <c r="WMN50" s="33"/>
      <c r="WMO50" s="33"/>
      <c r="WMP50" s="33"/>
      <c r="WMQ50" s="33"/>
      <c r="WMR50" s="33"/>
      <c r="WMS50" s="33"/>
      <c r="WMT50" s="33"/>
      <c r="WMU50" s="33"/>
      <c r="WMV50" s="33"/>
      <c r="WMW50" s="33"/>
      <c r="WMX50" s="33"/>
      <c r="WMY50" s="33"/>
      <c r="WMZ50" s="33"/>
      <c r="WNA50" s="33"/>
      <c r="WNB50" s="33"/>
      <c r="WNC50" s="33"/>
      <c r="WND50" s="33"/>
      <c r="WNE50" s="33"/>
      <c r="WNF50" s="33"/>
      <c r="WNG50" s="33"/>
      <c r="WNH50" s="33"/>
      <c r="WNI50" s="33"/>
      <c r="WNJ50" s="33"/>
    </row>
    <row r="51" spans="1:13 15897:15922" s="3" customFormat="1" ht="73.05" customHeight="1">
      <c r="A51" s="72"/>
      <c r="B51" s="29">
        <v>18</v>
      </c>
      <c r="C51" s="19" t="s">
        <v>87</v>
      </c>
      <c r="D51" s="50" t="s">
        <v>17</v>
      </c>
      <c r="E51" s="50" t="s">
        <v>18</v>
      </c>
      <c r="F51" s="29">
        <v>4</v>
      </c>
      <c r="G51" s="49">
        <v>6717</v>
      </c>
      <c r="H51" s="51">
        <f t="shared" si="22"/>
        <v>537.36</v>
      </c>
      <c r="I51" s="51">
        <f t="shared" si="24"/>
        <v>134.34</v>
      </c>
      <c r="J51" s="51">
        <f t="shared" si="25"/>
        <v>33.590000000000003</v>
      </c>
      <c r="K51" s="52">
        <f t="shared" si="21"/>
        <v>705.29000000000008</v>
      </c>
      <c r="L51" s="28" t="s">
        <v>46</v>
      </c>
      <c r="M51" s="77"/>
      <c r="WMK51" s="33"/>
      <c r="WML51" s="33"/>
      <c r="WMM51" s="33"/>
      <c r="WMN51" s="33"/>
      <c r="WMO51" s="33"/>
      <c r="WMP51" s="33"/>
      <c r="WMQ51" s="33"/>
      <c r="WMR51" s="33"/>
      <c r="WMS51" s="33"/>
      <c r="WMT51" s="33"/>
      <c r="WMU51" s="33"/>
      <c r="WMV51" s="33"/>
      <c r="WMW51" s="33"/>
      <c r="WMX51" s="33"/>
      <c r="WMY51" s="33"/>
      <c r="WMZ51" s="33"/>
      <c r="WNA51" s="33"/>
      <c r="WNB51" s="33"/>
      <c r="WNC51" s="33"/>
      <c r="WND51" s="33"/>
      <c r="WNE51" s="33"/>
      <c r="WNF51" s="33"/>
      <c r="WNG51" s="33"/>
      <c r="WNH51" s="33"/>
      <c r="WNI51" s="33"/>
      <c r="WNJ51" s="33"/>
    </row>
    <row r="52" spans="1:13 15897:15922" s="3" customFormat="1" ht="76.95" customHeight="1">
      <c r="A52" s="72"/>
      <c r="B52" s="29">
        <v>19</v>
      </c>
      <c r="C52" s="19" t="s">
        <v>88</v>
      </c>
      <c r="D52" s="50" t="s">
        <v>17</v>
      </c>
      <c r="E52" s="50" t="s">
        <v>18</v>
      </c>
      <c r="F52" s="29">
        <v>4</v>
      </c>
      <c r="G52" s="49">
        <v>7171</v>
      </c>
      <c r="H52" s="51">
        <f t="shared" si="22"/>
        <v>573.67999999999995</v>
      </c>
      <c r="I52" s="51">
        <v>143.44</v>
      </c>
      <c r="J52" s="51">
        <v>35.840000000000003</v>
      </c>
      <c r="K52" s="52">
        <f t="shared" si="21"/>
        <v>752.95999999999992</v>
      </c>
      <c r="L52" s="28" t="s">
        <v>46</v>
      </c>
      <c r="M52" s="77"/>
      <c r="WMK52" s="33"/>
      <c r="WML52" s="33"/>
      <c r="WMM52" s="33"/>
      <c r="WMN52" s="33"/>
      <c r="WMO52" s="33"/>
      <c r="WMP52" s="33"/>
      <c r="WMQ52" s="33"/>
      <c r="WMR52" s="33"/>
      <c r="WMS52" s="33"/>
      <c r="WMT52" s="33"/>
      <c r="WMU52" s="33"/>
      <c r="WMV52" s="33"/>
      <c r="WMW52" s="33"/>
      <c r="WMX52" s="33"/>
      <c r="WMY52" s="33"/>
      <c r="WMZ52" s="33"/>
      <c r="WNA52" s="33"/>
      <c r="WNB52" s="33"/>
      <c r="WNC52" s="33"/>
      <c r="WND52" s="33"/>
      <c r="WNE52" s="33"/>
      <c r="WNF52" s="33"/>
      <c r="WNG52" s="33"/>
      <c r="WNH52" s="33"/>
      <c r="WNI52" s="33"/>
      <c r="WNJ52" s="33"/>
    </row>
    <row r="53" spans="1:13 15897:15922" s="3" customFormat="1" ht="76.05" customHeight="1">
      <c r="A53" s="72"/>
      <c r="B53" s="29">
        <v>20</v>
      </c>
      <c r="C53" s="19" t="s">
        <v>89</v>
      </c>
      <c r="D53" s="50" t="s">
        <v>17</v>
      </c>
      <c r="E53" s="50" t="s">
        <v>18</v>
      </c>
      <c r="F53" s="29">
        <v>4</v>
      </c>
      <c r="G53" s="49">
        <v>6723</v>
      </c>
      <c r="H53" s="51">
        <f t="shared" si="22"/>
        <v>537.84</v>
      </c>
      <c r="I53" s="51">
        <v>134.47999999999999</v>
      </c>
      <c r="J53" s="51">
        <v>33.6</v>
      </c>
      <c r="K53" s="52">
        <f t="shared" si="21"/>
        <v>705.92000000000007</v>
      </c>
      <c r="L53" s="28" t="s">
        <v>46</v>
      </c>
      <c r="M53" s="77"/>
      <c r="WMK53" s="33"/>
      <c r="WML53" s="33"/>
      <c r="WMM53" s="33"/>
      <c r="WMN53" s="33"/>
      <c r="WMO53" s="33"/>
      <c r="WMP53" s="33"/>
      <c r="WMQ53" s="33"/>
      <c r="WMR53" s="33"/>
      <c r="WMS53" s="33"/>
      <c r="WMT53" s="33"/>
      <c r="WMU53" s="33"/>
      <c r="WMV53" s="33"/>
      <c r="WMW53" s="33"/>
      <c r="WMX53" s="33"/>
      <c r="WMY53" s="33"/>
      <c r="WMZ53" s="33"/>
      <c r="WNA53" s="33"/>
      <c r="WNB53" s="33"/>
      <c r="WNC53" s="33"/>
      <c r="WND53" s="33"/>
      <c r="WNE53" s="33"/>
      <c r="WNF53" s="33"/>
      <c r="WNG53" s="33"/>
      <c r="WNH53" s="33"/>
      <c r="WNI53" s="33"/>
      <c r="WNJ53" s="33"/>
    </row>
    <row r="54" spans="1:13 15897:15922" s="3" customFormat="1" ht="79.95" customHeight="1">
      <c r="A54" s="72"/>
      <c r="B54" s="29">
        <v>21</v>
      </c>
      <c r="C54" s="19" t="s">
        <v>90</v>
      </c>
      <c r="D54" s="50" t="s">
        <v>17</v>
      </c>
      <c r="E54" s="50" t="s">
        <v>18</v>
      </c>
      <c r="F54" s="29">
        <v>4</v>
      </c>
      <c r="G54" s="49">
        <v>6847</v>
      </c>
      <c r="H54" s="51">
        <f t="shared" si="22"/>
        <v>547.76</v>
      </c>
      <c r="I54" s="51">
        <v>136.96</v>
      </c>
      <c r="J54" s="51">
        <f>ROUND(G54*0.005*0.25*4,2)</f>
        <v>34.24</v>
      </c>
      <c r="K54" s="52">
        <f t="shared" si="21"/>
        <v>718.96</v>
      </c>
      <c r="L54" s="28" t="s">
        <v>46</v>
      </c>
      <c r="M54" s="77"/>
      <c r="WMK54" s="33"/>
      <c r="WML54" s="33"/>
      <c r="WMM54" s="33"/>
      <c r="WMN54" s="33"/>
      <c r="WMO54" s="33"/>
      <c r="WMP54" s="33"/>
      <c r="WMQ54" s="33"/>
      <c r="WMR54" s="33"/>
      <c r="WMS54" s="33"/>
      <c r="WMT54" s="33"/>
      <c r="WMU54" s="33"/>
      <c r="WMV54" s="33"/>
      <c r="WMW54" s="33"/>
      <c r="WMX54" s="33"/>
      <c r="WMY54" s="33"/>
      <c r="WMZ54" s="33"/>
      <c r="WNA54" s="33"/>
      <c r="WNB54" s="33"/>
      <c r="WNC54" s="33"/>
      <c r="WND54" s="33"/>
      <c r="WNE54" s="33"/>
      <c r="WNF54" s="33"/>
      <c r="WNG54" s="33"/>
      <c r="WNH54" s="33"/>
      <c r="WNI54" s="33"/>
      <c r="WNJ54" s="33"/>
    </row>
    <row r="55" spans="1:13 15897:15922" s="3" customFormat="1" ht="73.05" customHeight="1">
      <c r="A55" s="72"/>
      <c r="B55" s="29">
        <v>22</v>
      </c>
      <c r="C55" s="19" t="s">
        <v>91</v>
      </c>
      <c r="D55" s="50" t="s">
        <v>17</v>
      </c>
      <c r="E55" s="50" t="s">
        <v>18</v>
      </c>
      <c r="F55" s="29">
        <v>4</v>
      </c>
      <c r="G55" s="49">
        <v>6874</v>
      </c>
      <c r="H55" s="51">
        <f t="shared" si="22"/>
        <v>549.91999999999996</v>
      </c>
      <c r="I55" s="51">
        <f t="shared" ref="I55:I59" si="26">ROUND(G55*0.02*0.25*4,2)</f>
        <v>137.47999999999999</v>
      </c>
      <c r="J55" s="51">
        <v>34.36</v>
      </c>
      <c r="K55" s="52">
        <f t="shared" si="21"/>
        <v>721.76</v>
      </c>
      <c r="L55" s="28" t="s">
        <v>46</v>
      </c>
      <c r="M55" s="77"/>
      <c r="WMK55" s="33"/>
      <c r="WML55" s="33"/>
      <c r="WMM55" s="33"/>
      <c r="WMN55" s="33"/>
      <c r="WMO55" s="33"/>
      <c r="WMP55" s="33"/>
      <c r="WMQ55" s="33"/>
      <c r="WMR55" s="33"/>
      <c r="WMS55" s="33"/>
      <c r="WMT55" s="33"/>
      <c r="WMU55" s="33"/>
      <c r="WMV55" s="33"/>
      <c r="WMW55" s="33"/>
      <c r="WMX55" s="33"/>
      <c r="WMY55" s="33"/>
      <c r="WMZ55" s="33"/>
      <c r="WNA55" s="33"/>
      <c r="WNB55" s="33"/>
      <c r="WNC55" s="33"/>
      <c r="WND55" s="33"/>
      <c r="WNE55" s="33"/>
      <c r="WNF55" s="33"/>
      <c r="WNG55" s="33"/>
      <c r="WNH55" s="33"/>
      <c r="WNI55" s="33"/>
      <c r="WNJ55" s="33"/>
    </row>
    <row r="56" spans="1:13 15897:15922" s="3" customFormat="1" ht="70.95" customHeight="1">
      <c r="A56" s="72"/>
      <c r="B56" s="29">
        <v>23</v>
      </c>
      <c r="C56" s="19" t="s">
        <v>92</v>
      </c>
      <c r="D56" s="50" t="s">
        <v>17</v>
      </c>
      <c r="E56" s="50" t="s">
        <v>18</v>
      </c>
      <c r="F56" s="29">
        <v>4</v>
      </c>
      <c r="G56" s="49">
        <v>7034</v>
      </c>
      <c r="H56" s="51">
        <f t="shared" si="22"/>
        <v>562.72</v>
      </c>
      <c r="I56" s="51">
        <f t="shared" si="26"/>
        <v>140.68</v>
      </c>
      <c r="J56" s="51">
        <v>35.159999999999997</v>
      </c>
      <c r="K56" s="52">
        <f t="shared" si="21"/>
        <v>738.56000000000006</v>
      </c>
      <c r="L56" s="28" t="s">
        <v>46</v>
      </c>
      <c r="M56" s="77"/>
      <c r="WMK56" s="33"/>
      <c r="WML56" s="33"/>
      <c r="WMM56" s="33"/>
      <c r="WMN56" s="33"/>
      <c r="WMO56" s="33"/>
      <c r="WMP56" s="33"/>
      <c r="WMQ56" s="33"/>
      <c r="WMR56" s="33"/>
      <c r="WMS56" s="33"/>
      <c r="WMT56" s="33"/>
      <c r="WMU56" s="33"/>
      <c r="WMV56" s="33"/>
      <c r="WMW56" s="33"/>
      <c r="WMX56" s="33"/>
      <c r="WMY56" s="33"/>
      <c r="WMZ56" s="33"/>
      <c r="WNA56" s="33"/>
      <c r="WNB56" s="33"/>
      <c r="WNC56" s="33"/>
      <c r="WND56" s="33"/>
      <c r="WNE56" s="33"/>
      <c r="WNF56" s="33"/>
      <c r="WNG56" s="33"/>
      <c r="WNH56" s="33"/>
      <c r="WNI56" s="33"/>
      <c r="WNJ56" s="33"/>
    </row>
    <row r="57" spans="1:13 15897:15922" s="3" customFormat="1" ht="42" customHeight="1">
      <c r="A57" s="72"/>
      <c r="B57" s="29">
        <v>24</v>
      </c>
      <c r="C57" s="19" t="s">
        <v>93</v>
      </c>
      <c r="D57" s="50" t="s">
        <v>17</v>
      </c>
      <c r="E57" s="50" t="s">
        <v>18</v>
      </c>
      <c r="F57" s="29">
        <v>4</v>
      </c>
      <c r="G57" s="49">
        <v>6675</v>
      </c>
      <c r="H57" s="51">
        <f t="shared" si="22"/>
        <v>534</v>
      </c>
      <c r="I57" s="51">
        <v>133.52000000000001</v>
      </c>
      <c r="J57" s="51">
        <v>33.36</v>
      </c>
      <c r="K57" s="52">
        <f t="shared" si="21"/>
        <v>700.88</v>
      </c>
      <c r="L57" s="21" t="s">
        <v>36</v>
      </c>
      <c r="M57" s="77"/>
      <c r="WMK57" s="33"/>
      <c r="WML57" s="33"/>
      <c r="WMM57" s="33"/>
      <c r="WMN57" s="33"/>
      <c r="WMO57" s="33"/>
      <c r="WMP57" s="33"/>
      <c r="WMQ57" s="33"/>
      <c r="WMR57" s="33"/>
      <c r="WMS57" s="33"/>
      <c r="WMT57" s="33"/>
      <c r="WMU57" s="33"/>
      <c r="WMV57" s="33"/>
      <c r="WMW57" s="33"/>
      <c r="WMX57" s="33"/>
      <c r="WMY57" s="33"/>
      <c r="WMZ57" s="33"/>
      <c r="WNA57" s="33"/>
      <c r="WNB57" s="33"/>
      <c r="WNC57" s="33"/>
      <c r="WND57" s="33"/>
      <c r="WNE57" s="33"/>
      <c r="WNF57" s="33"/>
      <c r="WNG57" s="33"/>
      <c r="WNH57" s="33"/>
      <c r="WNI57" s="33"/>
      <c r="WNJ57" s="33"/>
    </row>
    <row r="58" spans="1:13 15897:15922" s="3" customFormat="1" ht="78" customHeight="1">
      <c r="A58" s="72"/>
      <c r="B58" s="29">
        <v>25</v>
      </c>
      <c r="C58" s="19" t="s">
        <v>94</v>
      </c>
      <c r="D58" s="50" t="s">
        <v>17</v>
      </c>
      <c r="E58" s="50" t="s">
        <v>18</v>
      </c>
      <c r="F58" s="29">
        <v>4</v>
      </c>
      <c r="G58" s="49">
        <v>6992</v>
      </c>
      <c r="H58" s="51">
        <f t="shared" si="22"/>
        <v>559.36</v>
      </c>
      <c r="I58" s="51">
        <f t="shared" si="26"/>
        <v>139.84</v>
      </c>
      <c r="J58" s="51">
        <f>ROUND(G58*0.005*0.25*4,2)</f>
        <v>34.96</v>
      </c>
      <c r="K58" s="52">
        <v>734.16</v>
      </c>
      <c r="L58" s="28" t="s">
        <v>46</v>
      </c>
      <c r="M58" s="77"/>
      <c r="WMK58" s="35"/>
      <c r="WML58" s="35"/>
      <c r="WMM58" s="35"/>
      <c r="WMN58" s="35"/>
      <c r="WMO58" s="35"/>
      <c r="WMP58" s="35"/>
      <c r="WMQ58" s="35"/>
      <c r="WMR58" s="35"/>
      <c r="WMS58" s="35"/>
      <c r="WMT58" s="35"/>
      <c r="WMU58" s="35"/>
      <c r="WMV58" s="35"/>
      <c r="WMW58" s="35"/>
      <c r="WMX58" s="35"/>
      <c r="WMY58" s="35"/>
      <c r="WMZ58" s="35"/>
      <c r="WNA58" s="35"/>
      <c r="WNB58" s="35"/>
      <c r="WNC58" s="35"/>
      <c r="WND58" s="35"/>
      <c r="WNE58" s="35"/>
      <c r="WNF58" s="35"/>
      <c r="WNG58" s="35"/>
      <c r="WNH58" s="35"/>
      <c r="WNI58" s="35"/>
      <c r="WNJ58" s="35"/>
    </row>
    <row r="59" spans="1:13 15897:15922" s="3" customFormat="1" ht="72" customHeight="1">
      <c r="A59" s="72"/>
      <c r="B59" s="29">
        <v>26</v>
      </c>
      <c r="C59" s="19" t="s">
        <v>95</v>
      </c>
      <c r="D59" s="50" t="s">
        <v>17</v>
      </c>
      <c r="E59" s="50" t="s">
        <v>18</v>
      </c>
      <c r="F59" s="29">
        <v>4</v>
      </c>
      <c r="G59" s="49">
        <v>7516</v>
      </c>
      <c r="H59" s="51">
        <f t="shared" si="22"/>
        <v>601.28</v>
      </c>
      <c r="I59" s="51">
        <f t="shared" si="26"/>
        <v>150.32</v>
      </c>
      <c r="J59" s="51">
        <v>37.6</v>
      </c>
      <c r="K59" s="52">
        <f t="shared" ref="K59:K63" si="27">H59+I59+J59</f>
        <v>789.19999999999993</v>
      </c>
      <c r="L59" s="28" t="s">
        <v>46</v>
      </c>
      <c r="M59" s="77"/>
      <c r="WMK59" s="35"/>
      <c r="WML59" s="35"/>
      <c r="WMM59" s="35"/>
      <c r="WMN59" s="35"/>
      <c r="WMO59" s="35"/>
      <c r="WMP59" s="35"/>
      <c r="WMQ59" s="35"/>
      <c r="WMR59" s="35"/>
      <c r="WMS59" s="35"/>
      <c r="WMT59" s="35"/>
      <c r="WMU59" s="35"/>
      <c r="WMV59" s="35"/>
      <c r="WMW59" s="35"/>
      <c r="WMX59" s="35"/>
      <c r="WMY59" s="35"/>
      <c r="WMZ59" s="35"/>
      <c r="WNA59" s="35"/>
      <c r="WNB59" s="35"/>
      <c r="WNC59" s="35"/>
      <c r="WND59" s="35"/>
      <c r="WNE59" s="35"/>
      <c r="WNF59" s="35"/>
      <c r="WNG59" s="35"/>
      <c r="WNH59" s="35"/>
      <c r="WNI59" s="35"/>
      <c r="WNJ59" s="35"/>
    </row>
    <row r="60" spans="1:13 15897:15922" s="3" customFormat="1" ht="73.05" customHeight="1">
      <c r="A60" s="72"/>
      <c r="B60" s="29">
        <v>27</v>
      </c>
      <c r="C60" s="19" t="s">
        <v>96</v>
      </c>
      <c r="D60" s="50" t="s">
        <v>17</v>
      </c>
      <c r="E60" s="50" t="s">
        <v>18</v>
      </c>
      <c r="F60" s="29">
        <v>4</v>
      </c>
      <c r="G60" s="49">
        <v>6611</v>
      </c>
      <c r="H60" s="51">
        <f t="shared" si="22"/>
        <v>528.88</v>
      </c>
      <c r="I60" s="51">
        <v>132.24</v>
      </c>
      <c r="J60" s="51">
        <v>33.04</v>
      </c>
      <c r="K60" s="52">
        <f t="shared" si="27"/>
        <v>694.16</v>
      </c>
      <c r="L60" s="28" t="s">
        <v>46</v>
      </c>
      <c r="M60" s="77"/>
      <c r="WMK60" s="35"/>
      <c r="WML60" s="35"/>
      <c r="WMM60" s="35"/>
      <c r="WMN60" s="35"/>
      <c r="WMO60" s="35"/>
      <c r="WMP60" s="35"/>
      <c r="WMQ60" s="35"/>
      <c r="WMR60" s="35"/>
      <c r="WMS60" s="35"/>
      <c r="WMT60" s="35"/>
      <c r="WMU60" s="35"/>
      <c r="WMV60" s="35"/>
      <c r="WMW60" s="35"/>
      <c r="WMX60" s="35"/>
      <c r="WMY60" s="35"/>
      <c r="WMZ60" s="35"/>
      <c r="WNA60" s="35"/>
      <c r="WNB60" s="35"/>
      <c r="WNC60" s="35"/>
      <c r="WND60" s="35"/>
      <c r="WNE60" s="35"/>
      <c r="WNF60" s="35"/>
      <c r="WNG60" s="35"/>
      <c r="WNH60" s="35"/>
      <c r="WNI60" s="35"/>
      <c r="WNJ60" s="35"/>
    </row>
    <row r="61" spans="1:13 15897:15922" s="3" customFormat="1" ht="76.95" customHeight="1">
      <c r="A61" s="72"/>
      <c r="B61" s="29">
        <v>28</v>
      </c>
      <c r="C61" s="19" t="s">
        <v>97</v>
      </c>
      <c r="D61" s="50" t="s">
        <v>17</v>
      </c>
      <c r="E61" s="50" t="s">
        <v>18</v>
      </c>
      <c r="F61" s="29">
        <v>4</v>
      </c>
      <c r="G61" s="49">
        <v>6817</v>
      </c>
      <c r="H61" s="51">
        <f t="shared" si="22"/>
        <v>545.36</v>
      </c>
      <c r="I61" s="51">
        <v>136.32</v>
      </c>
      <c r="J61" s="51">
        <v>34.08</v>
      </c>
      <c r="K61" s="52">
        <f t="shared" si="27"/>
        <v>715.7600000000001</v>
      </c>
      <c r="L61" s="28" t="s">
        <v>46</v>
      </c>
      <c r="M61" s="77"/>
      <c r="WMK61" s="35"/>
      <c r="WML61" s="35"/>
      <c r="WMM61" s="35"/>
      <c r="WMN61" s="35"/>
      <c r="WMO61" s="35"/>
      <c r="WMP61" s="35"/>
      <c r="WMQ61" s="35"/>
      <c r="WMR61" s="35"/>
      <c r="WMS61" s="35"/>
      <c r="WMT61" s="35"/>
      <c r="WMU61" s="35"/>
      <c r="WMV61" s="35"/>
      <c r="WMW61" s="35"/>
      <c r="WMX61" s="35"/>
      <c r="WMY61" s="35"/>
      <c r="WMZ61" s="35"/>
      <c r="WNA61" s="35"/>
      <c r="WNB61" s="35"/>
      <c r="WNC61" s="35"/>
      <c r="WND61" s="35"/>
      <c r="WNE61" s="35"/>
      <c r="WNF61" s="35"/>
      <c r="WNG61" s="35"/>
      <c r="WNH61" s="35"/>
      <c r="WNI61" s="35"/>
      <c r="WNJ61" s="35"/>
    </row>
    <row r="62" spans="1:13 15897:15922" s="3" customFormat="1" ht="79.05" customHeight="1">
      <c r="A62" s="72"/>
      <c r="B62" s="29">
        <v>29</v>
      </c>
      <c r="C62" s="19" t="s">
        <v>98</v>
      </c>
      <c r="D62" s="50" t="s">
        <v>17</v>
      </c>
      <c r="E62" s="50" t="s">
        <v>18</v>
      </c>
      <c r="F62" s="29">
        <v>4</v>
      </c>
      <c r="G62" s="49">
        <v>6030</v>
      </c>
      <c r="H62" s="51">
        <f t="shared" si="22"/>
        <v>482.4</v>
      </c>
      <c r="I62" s="51">
        <f t="shared" ref="I62:I67" si="28">ROUND(G62*0.02*0.25*4,2)</f>
        <v>120.6</v>
      </c>
      <c r="J62" s="51">
        <v>30.16</v>
      </c>
      <c r="K62" s="52">
        <f t="shared" si="27"/>
        <v>633.16</v>
      </c>
      <c r="L62" s="28" t="s">
        <v>46</v>
      </c>
      <c r="M62" s="77"/>
      <c r="WMK62" s="35"/>
      <c r="WML62" s="35"/>
      <c r="WMM62" s="35"/>
      <c r="WMN62" s="35"/>
      <c r="WMO62" s="35"/>
      <c r="WMP62" s="35"/>
      <c r="WMQ62" s="35"/>
      <c r="WMR62" s="35"/>
      <c r="WMS62" s="35"/>
      <c r="WMT62" s="35"/>
      <c r="WMU62" s="35"/>
      <c r="WMV62" s="35"/>
      <c r="WMW62" s="35"/>
      <c r="WMX62" s="35"/>
      <c r="WMY62" s="35"/>
      <c r="WMZ62" s="35"/>
      <c r="WNA62" s="35"/>
      <c r="WNB62" s="35"/>
      <c r="WNC62" s="35"/>
      <c r="WND62" s="35"/>
      <c r="WNE62" s="35"/>
      <c r="WNF62" s="35"/>
      <c r="WNG62" s="35"/>
      <c r="WNH62" s="35"/>
      <c r="WNI62" s="35"/>
      <c r="WNJ62" s="35"/>
    </row>
    <row r="63" spans="1:13 15897:15922" s="3" customFormat="1" ht="73.05" customHeight="1">
      <c r="A63" s="72"/>
      <c r="B63" s="29">
        <v>30</v>
      </c>
      <c r="C63" s="40" t="s">
        <v>99</v>
      </c>
      <c r="D63" s="50" t="s">
        <v>17</v>
      </c>
      <c r="E63" s="50" t="s">
        <v>18</v>
      </c>
      <c r="F63" s="29">
        <v>4</v>
      </c>
      <c r="G63" s="49">
        <v>7106</v>
      </c>
      <c r="H63" s="51">
        <f t="shared" si="22"/>
        <v>568.48</v>
      </c>
      <c r="I63" s="51">
        <f t="shared" si="28"/>
        <v>142.12</v>
      </c>
      <c r="J63" s="51">
        <v>35.520000000000003</v>
      </c>
      <c r="K63" s="52">
        <f t="shared" si="27"/>
        <v>746.12</v>
      </c>
      <c r="L63" s="28" t="s">
        <v>46</v>
      </c>
      <c r="M63" s="77"/>
      <c r="WMK63" s="35"/>
      <c r="WML63" s="35"/>
      <c r="WMM63" s="35"/>
      <c r="WMN63" s="35"/>
      <c r="WMO63" s="35"/>
      <c r="WMP63" s="35"/>
      <c r="WMQ63" s="35"/>
      <c r="WMR63" s="35"/>
      <c r="WMS63" s="35"/>
      <c r="WMT63" s="35"/>
      <c r="WMU63" s="35"/>
      <c r="WMV63" s="35"/>
      <c r="WMW63" s="35"/>
      <c r="WMX63" s="35"/>
      <c r="WMY63" s="35"/>
      <c r="WMZ63" s="35"/>
      <c r="WNA63" s="35"/>
      <c r="WNB63" s="35"/>
      <c r="WNC63" s="35"/>
      <c r="WND63" s="35"/>
      <c r="WNE63" s="35"/>
      <c r="WNF63" s="35"/>
      <c r="WNG63" s="35"/>
      <c r="WNH63" s="35"/>
      <c r="WNI63" s="35"/>
      <c r="WNJ63" s="35"/>
    </row>
    <row r="64" spans="1:13 15897:15922" s="3" customFormat="1" ht="49.95" customHeight="1">
      <c r="A64" s="72"/>
      <c r="B64" s="29">
        <v>31</v>
      </c>
      <c r="C64" s="40" t="s">
        <v>100</v>
      </c>
      <c r="D64" s="50" t="s">
        <v>17</v>
      </c>
      <c r="E64" s="50" t="s">
        <v>18</v>
      </c>
      <c r="F64" s="29">
        <v>4</v>
      </c>
      <c r="G64" s="49">
        <v>7252</v>
      </c>
      <c r="H64" s="51">
        <f t="shared" si="22"/>
        <v>580.16</v>
      </c>
      <c r="I64" s="51">
        <f t="shared" si="28"/>
        <v>145.04</v>
      </c>
      <c r="J64" s="51">
        <v>36.24</v>
      </c>
      <c r="K64" s="52">
        <v>761.44</v>
      </c>
      <c r="L64" s="21" t="s">
        <v>36</v>
      </c>
      <c r="M64" s="77"/>
      <c r="WMK64" s="35"/>
      <c r="WML64" s="35"/>
      <c r="WMM64" s="35"/>
      <c r="WMN64" s="35"/>
      <c r="WMO64" s="35"/>
      <c r="WMP64" s="35"/>
      <c r="WMQ64" s="35"/>
      <c r="WMR64" s="35"/>
      <c r="WMS64" s="35"/>
      <c r="WMT64" s="35"/>
      <c r="WMU64" s="35"/>
      <c r="WMV64" s="35"/>
      <c r="WMW64" s="35"/>
      <c r="WMX64" s="35"/>
      <c r="WMY64" s="35"/>
      <c r="WMZ64" s="35"/>
      <c r="WNA64" s="35"/>
      <c r="WNB64" s="35"/>
      <c r="WNC64" s="35"/>
      <c r="WND64" s="35"/>
      <c r="WNE64" s="35"/>
      <c r="WNF64" s="35"/>
      <c r="WNG64" s="35"/>
      <c r="WNH64" s="35"/>
      <c r="WNI64" s="35"/>
      <c r="WNJ64" s="35"/>
    </row>
    <row r="65" spans="1:13 15897:15922" s="3" customFormat="1" ht="72" customHeight="1">
      <c r="A65" s="72"/>
      <c r="B65" s="29">
        <v>32</v>
      </c>
      <c r="C65" s="40" t="s">
        <v>101</v>
      </c>
      <c r="D65" s="50" t="s">
        <v>17</v>
      </c>
      <c r="E65" s="50" t="s">
        <v>18</v>
      </c>
      <c r="F65" s="29">
        <v>4</v>
      </c>
      <c r="G65" s="49">
        <v>6150</v>
      </c>
      <c r="H65" s="51">
        <f t="shared" si="22"/>
        <v>492</v>
      </c>
      <c r="I65" s="51">
        <f t="shared" si="28"/>
        <v>123</v>
      </c>
      <c r="J65" s="51">
        <v>30.76</v>
      </c>
      <c r="K65" s="52">
        <f t="shared" ref="K65:K68" si="29">H65+I65+J65</f>
        <v>645.76</v>
      </c>
      <c r="L65" s="28" t="s">
        <v>46</v>
      </c>
      <c r="M65" s="77"/>
      <c r="WMK65" s="35"/>
      <c r="WML65" s="35"/>
      <c r="WMM65" s="35"/>
      <c r="WMN65" s="35"/>
      <c r="WMO65" s="35"/>
      <c r="WMP65" s="35"/>
      <c r="WMQ65" s="35"/>
      <c r="WMR65" s="35"/>
      <c r="WMS65" s="35"/>
      <c r="WMT65" s="35"/>
      <c r="WMU65" s="35"/>
      <c r="WMV65" s="35"/>
      <c r="WMW65" s="35"/>
      <c r="WMX65" s="35"/>
      <c r="WMY65" s="35"/>
      <c r="WMZ65" s="35"/>
      <c r="WNA65" s="35"/>
      <c r="WNB65" s="35"/>
      <c r="WNC65" s="35"/>
      <c r="WND65" s="35"/>
      <c r="WNE65" s="35"/>
      <c r="WNF65" s="35"/>
      <c r="WNG65" s="35"/>
      <c r="WNH65" s="35"/>
      <c r="WNI65" s="35"/>
      <c r="WNJ65" s="35"/>
    </row>
    <row r="66" spans="1:13 15897:15922" s="3" customFormat="1" ht="49.95" customHeight="1">
      <c r="A66" s="72"/>
      <c r="B66" s="29">
        <v>33</v>
      </c>
      <c r="C66" s="40" t="s">
        <v>102</v>
      </c>
      <c r="D66" s="50" t="s">
        <v>17</v>
      </c>
      <c r="E66" s="50" t="s">
        <v>18</v>
      </c>
      <c r="F66" s="29">
        <v>4</v>
      </c>
      <c r="G66" s="49">
        <v>7121</v>
      </c>
      <c r="H66" s="51">
        <f t="shared" si="22"/>
        <v>569.67999999999995</v>
      </c>
      <c r="I66" s="51">
        <f t="shared" si="28"/>
        <v>142.41999999999999</v>
      </c>
      <c r="J66" s="51">
        <v>35.6</v>
      </c>
      <c r="K66" s="52">
        <f t="shared" si="29"/>
        <v>747.69999999999993</v>
      </c>
      <c r="L66" s="28" t="s">
        <v>36</v>
      </c>
      <c r="M66" s="77"/>
      <c r="WMK66" s="35"/>
      <c r="WML66" s="35"/>
      <c r="WMM66" s="35"/>
      <c r="WMN66" s="35"/>
      <c r="WMO66" s="35"/>
      <c r="WMP66" s="35"/>
      <c r="WMQ66" s="35"/>
      <c r="WMR66" s="35"/>
      <c r="WMS66" s="35"/>
      <c r="WMT66" s="35"/>
      <c r="WMU66" s="35"/>
      <c r="WMV66" s="35"/>
      <c r="WMW66" s="35"/>
      <c r="WMX66" s="35"/>
      <c r="WMY66" s="35"/>
      <c r="WMZ66" s="35"/>
      <c r="WNA66" s="35"/>
      <c r="WNB66" s="35"/>
      <c r="WNC66" s="35"/>
      <c r="WND66" s="35"/>
      <c r="WNE66" s="35"/>
      <c r="WNF66" s="35"/>
      <c r="WNG66" s="35"/>
      <c r="WNH66" s="35"/>
      <c r="WNI66" s="35"/>
      <c r="WNJ66" s="35"/>
    </row>
    <row r="67" spans="1:13 15897:15922" s="3" customFormat="1" ht="73.05" customHeight="1">
      <c r="A67" s="72"/>
      <c r="B67" s="29">
        <v>34</v>
      </c>
      <c r="C67" s="40" t="s">
        <v>103</v>
      </c>
      <c r="D67" s="50" t="s">
        <v>17</v>
      </c>
      <c r="E67" s="50" t="s">
        <v>18</v>
      </c>
      <c r="F67" s="29">
        <v>4</v>
      </c>
      <c r="G67" s="49">
        <v>7181</v>
      </c>
      <c r="H67" s="51">
        <f t="shared" si="22"/>
        <v>574.48</v>
      </c>
      <c r="I67" s="51">
        <f t="shared" si="28"/>
        <v>143.62</v>
      </c>
      <c r="J67" s="51">
        <f t="shared" ref="J67:J71" si="30">ROUND(G67*0.005*0.25*4,2)</f>
        <v>35.909999999999997</v>
      </c>
      <c r="K67" s="52">
        <f t="shared" si="29"/>
        <v>754.01</v>
      </c>
      <c r="L67" s="28" t="s">
        <v>46</v>
      </c>
      <c r="M67" s="77"/>
      <c r="WMK67" s="35"/>
      <c r="WML67" s="35"/>
      <c r="WMM67" s="35"/>
      <c r="WMN67" s="35"/>
      <c r="WMO67" s="35"/>
      <c r="WMP67" s="35"/>
      <c r="WMQ67" s="35"/>
      <c r="WMR67" s="35"/>
      <c r="WMS67" s="35"/>
      <c r="WMT67" s="35"/>
      <c r="WMU67" s="35"/>
      <c r="WMV67" s="35"/>
      <c r="WMW67" s="35"/>
      <c r="WMX67" s="35"/>
      <c r="WMY67" s="35"/>
      <c r="WMZ67" s="35"/>
      <c r="WNA67" s="35"/>
      <c r="WNB67" s="35"/>
      <c r="WNC67" s="35"/>
      <c r="WND67" s="35"/>
      <c r="WNE67" s="35"/>
      <c r="WNF67" s="35"/>
      <c r="WNG67" s="35"/>
      <c r="WNH67" s="35"/>
      <c r="WNI67" s="35"/>
      <c r="WNJ67" s="35"/>
    </row>
    <row r="68" spans="1:13 15897:15922" s="3" customFormat="1" ht="70.95" customHeight="1">
      <c r="A68" s="72"/>
      <c r="B68" s="29">
        <v>35</v>
      </c>
      <c r="C68" s="40" t="s">
        <v>104</v>
      </c>
      <c r="D68" s="50" t="s">
        <v>17</v>
      </c>
      <c r="E68" s="50" t="s">
        <v>18</v>
      </c>
      <c r="F68" s="29">
        <v>3</v>
      </c>
      <c r="G68" s="49">
        <v>7760</v>
      </c>
      <c r="H68" s="51">
        <f>ROUND(G68*0.08*0.25*3,2)</f>
        <v>465.6</v>
      </c>
      <c r="I68" s="51">
        <f>ROUND(G68*0.02*0.25*3,2)</f>
        <v>116.4</v>
      </c>
      <c r="J68" s="51">
        <f>ROUND(G68*0.005*0.25*3,2)</f>
        <v>29.1</v>
      </c>
      <c r="K68" s="52">
        <f t="shared" si="29"/>
        <v>611.1</v>
      </c>
      <c r="L68" s="28" t="s">
        <v>46</v>
      </c>
      <c r="M68" s="77"/>
      <c r="WMK68" s="35"/>
      <c r="WML68" s="35"/>
      <c r="WMM68" s="35"/>
      <c r="WMN68" s="35"/>
      <c r="WMO68" s="35"/>
      <c r="WMP68" s="35"/>
      <c r="WMQ68" s="35"/>
      <c r="WMR68" s="35"/>
      <c r="WMS68" s="35"/>
      <c r="WMT68" s="35"/>
      <c r="WMU68" s="35"/>
      <c r="WMV68" s="35"/>
      <c r="WMW68" s="35"/>
      <c r="WMX68" s="35"/>
      <c r="WMY68" s="35"/>
      <c r="WMZ68" s="35"/>
      <c r="WNA68" s="35"/>
      <c r="WNB68" s="35"/>
      <c r="WNC68" s="35"/>
      <c r="WND68" s="35"/>
      <c r="WNE68" s="35"/>
      <c r="WNF68" s="35"/>
      <c r="WNG68" s="35"/>
      <c r="WNH68" s="35"/>
      <c r="WNI68" s="35"/>
      <c r="WNJ68" s="35"/>
    </row>
    <row r="69" spans="1:13 15897:15922" s="3" customFormat="1" ht="73.05" customHeight="1">
      <c r="A69" s="72"/>
      <c r="B69" s="29">
        <v>36</v>
      </c>
      <c r="C69" s="40" t="s">
        <v>105</v>
      </c>
      <c r="D69" s="50" t="s">
        <v>17</v>
      </c>
      <c r="E69" s="50" t="s">
        <v>18</v>
      </c>
      <c r="F69" s="29">
        <v>4</v>
      </c>
      <c r="G69" s="49">
        <v>6565</v>
      </c>
      <c r="H69" s="51">
        <f t="shared" ref="H69:H73" si="31">ROUND(G69*0.08*0.25*4,2)</f>
        <v>525.20000000000005</v>
      </c>
      <c r="I69" s="51">
        <v>131.28</v>
      </c>
      <c r="J69" s="51">
        <v>32.840000000000003</v>
      </c>
      <c r="K69" s="52">
        <v>689.32</v>
      </c>
      <c r="L69" s="28" t="s">
        <v>46</v>
      </c>
      <c r="M69" s="77"/>
      <c r="WMK69" s="35"/>
      <c r="WML69" s="35"/>
      <c r="WMM69" s="35"/>
      <c r="WMN69" s="35"/>
      <c r="WMO69" s="35"/>
      <c r="WMP69" s="35"/>
      <c r="WMQ69" s="35"/>
      <c r="WMR69" s="35"/>
      <c r="WMS69" s="35"/>
      <c r="WMT69" s="35"/>
      <c r="WMU69" s="35"/>
      <c r="WMV69" s="35"/>
      <c r="WMW69" s="35"/>
      <c r="WMX69" s="35"/>
      <c r="WMY69" s="35"/>
      <c r="WMZ69" s="35"/>
      <c r="WNA69" s="35"/>
      <c r="WNB69" s="35"/>
      <c r="WNC69" s="35"/>
      <c r="WND69" s="35"/>
      <c r="WNE69" s="35"/>
      <c r="WNF69" s="35"/>
      <c r="WNG69" s="35"/>
      <c r="WNH69" s="35"/>
      <c r="WNI69" s="35"/>
      <c r="WNJ69" s="35"/>
    </row>
    <row r="70" spans="1:13 15897:15922" s="3" customFormat="1" ht="76.95" customHeight="1">
      <c r="A70" s="72"/>
      <c r="B70" s="29">
        <v>37</v>
      </c>
      <c r="C70" s="40" t="s">
        <v>106</v>
      </c>
      <c r="D70" s="50" t="s">
        <v>17</v>
      </c>
      <c r="E70" s="50" t="s">
        <v>18</v>
      </c>
      <c r="F70" s="29">
        <v>4</v>
      </c>
      <c r="G70" s="49">
        <v>6783</v>
      </c>
      <c r="H70" s="51">
        <f t="shared" si="31"/>
        <v>542.64</v>
      </c>
      <c r="I70" s="51">
        <v>135.68</v>
      </c>
      <c r="J70" s="51">
        <f t="shared" si="30"/>
        <v>33.92</v>
      </c>
      <c r="K70" s="52">
        <f t="shared" ref="K70:K76" si="32">H70+I70+J70</f>
        <v>712.2399999999999</v>
      </c>
      <c r="L70" s="28" t="s">
        <v>46</v>
      </c>
      <c r="M70" s="77"/>
      <c r="WMK70" s="35"/>
      <c r="WML70" s="35"/>
      <c r="WMM70" s="35"/>
      <c r="WMN70" s="35"/>
      <c r="WMO70" s="35"/>
      <c r="WMP70" s="35"/>
      <c r="WMQ70" s="35"/>
      <c r="WMR70" s="35"/>
      <c r="WMS70" s="35"/>
      <c r="WMT70" s="35"/>
      <c r="WMU70" s="35"/>
      <c r="WMV70" s="35"/>
      <c r="WMW70" s="35"/>
      <c r="WMX70" s="35"/>
      <c r="WMY70" s="35"/>
      <c r="WMZ70" s="35"/>
      <c r="WNA70" s="35"/>
      <c r="WNB70" s="35"/>
      <c r="WNC70" s="35"/>
      <c r="WND70" s="35"/>
      <c r="WNE70" s="35"/>
      <c r="WNF70" s="35"/>
      <c r="WNG70" s="35"/>
      <c r="WNH70" s="35"/>
      <c r="WNI70" s="35"/>
      <c r="WNJ70" s="35"/>
    </row>
    <row r="71" spans="1:13 15897:15922" s="3" customFormat="1" ht="73.95" customHeight="1">
      <c r="A71" s="72"/>
      <c r="B71" s="29">
        <v>38</v>
      </c>
      <c r="C71" s="40" t="s">
        <v>107</v>
      </c>
      <c r="D71" s="50" t="s">
        <v>17</v>
      </c>
      <c r="E71" s="50" t="s">
        <v>18</v>
      </c>
      <c r="F71" s="29">
        <v>4</v>
      </c>
      <c r="G71" s="49">
        <v>7183</v>
      </c>
      <c r="H71" s="51">
        <f t="shared" si="31"/>
        <v>574.64</v>
      </c>
      <c r="I71" s="51">
        <v>143.68</v>
      </c>
      <c r="J71" s="51">
        <f t="shared" si="30"/>
        <v>35.92</v>
      </c>
      <c r="K71" s="52">
        <f t="shared" si="32"/>
        <v>754.2399999999999</v>
      </c>
      <c r="L71" s="28" t="s">
        <v>46</v>
      </c>
      <c r="M71" s="77"/>
      <c r="WMK71" s="35"/>
      <c r="WML71" s="35"/>
      <c r="WMM71" s="35"/>
      <c r="WMN71" s="35"/>
      <c r="WMO71" s="35"/>
      <c r="WMP71" s="35"/>
      <c r="WMQ71" s="35"/>
      <c r="WMR71" s="35"/>
      <c r="WMS71" s="35"/>
      <c r="WMT71" s="35"/>
      <c r="WMU71" s="35"/>
      <c r="WMV71" s="35"/>
      <c r="WMW71" s="35"/>
      <c r="WMX71" s="35"/>
      <c r="WMY71" s="35"/>
      <c r="WMZ71" s="35"/>
      <c r="WNA71" s="35"/>
      <c r="WNB71" s="35"/>
      <c r="WNC71" s="35"/>
      <c r="WND71" s="35"/>
      <c r="WNE71" s="35"/>
      <c r="WNF71" s="35"/>
      <c r="WNG71" s="35"/>
      <c r="WNH71" s="35"/>
      <c r="WNI71" s="35"/>
      <c r="WNJ71" s="35"/>
    </row>
    <row r="72" spans="1:13 15897:15922" s="3" customFormat="1" ht="78" customHeight="1">
      <c r="A72" s="72"/>
      <c r="B72" s="29">
        <v>39</v>
      </c>
      <c r="C72" s="40" t="s">
        <v>108</v>
      </c>
      <c r="D72" s="50" t="s">
        <v>17</v>
      </c>
      <c r="E72" s="50" t="s">
        <v>18</v>
      </c>
      <c r="F72" s="29">
        <v>4</v>
      </c>
      <c r="G72" s="49">
        <v>6436</v>
      </c>
      <c r="H72" s="51">
        <f t="shared" si="31"/>
        <v>514.88</v>
      </c>
      <c r="I72" s="51">
        <f>ROUND(G72*0.02*0.25*4,2)</f>
        <v>128.72</v>
      </c>
      <c r="J72" s="51">
        <v>32.159999999999997</v>
      </c>
      <c r="K72" s="52">
        <f t="shared" si="32"/>
        <v>675.76</v>
      </c>
      <c r="L72" s="28" t="s">
        <v>46</v>
      </c>
      <c r="M72" s="77"/>
      <c r="WMK72" s="35"/>
      <c r="WML72" s="35"/>
      <c r="WMM72" s="35"/>
      <c r="WMN72" s="35"/>
      <c r="WMO72" s="35"/>
      <c r="WMP72" s="35"/>
      <c r="WMQ72" s="35"/>
      <c r="WMR72" s="35"/>
      <c r="WMS72" s="35"/>
      <c r="WMT72" s="35"/>
      <c r="WMU72" s="35"/>
      <c r="WMV72" s="35"/>
      <c r="WMW72" s="35"/>
      <c r="WMX72" s="35"/>
      <c r="WMY72" s="35"/>
      <c r="WMZ72" s="35"/>
      <c r="WNA72" s="35"/>
      <c r="WNB72" s="35"/>
      <c r="WNC72" s="35"/>
      <c r="WND72" s="35"/>
      <c r="WNE72" s="35"/>
      <c r="WNF72" s="35"/>
      <c r="WNG72" s="35"/>
      <c r="WNH72" s="35"/>
      <c r="WNI72" s="35"/>
      <c r="WNJ72" s="35"/>
    </row>
    <row r="73" spans="1:13 15897:15922" s="3" customFormat="1" ht="49.95" customHeight="1">
      <c r="A73" s="72"/>
      <c r="B73" s="29">
        <v>40</v>
      </c>
      <c r="C73" s="40" t="s">
        <v>109</v>
      </c>
      <c r="D73" s="50" t="s">
        <v>17</v>
      </c>
      <c r="E73" s="50" t="s">
        <v>18</v>
      </c>
      <c r="F73" s="29">
        <v>4</v>
      </c>
      <c r="G73" s="49">
        <v>7070</v>
      </c>
      <c r="H73" s="51">
        <f t="shared" si="31"/>
        <v>565.6</v>
      </c>
      <c r="I73" s="51">
        <f>ROUND(G73*0.02*0.25*4,2)</f>
        <v>141.4</v>
      </c>
      <c r="J73" s="51">
        <v>35.36</v>
      </c>
      <c r="K73" s="52">
        <f t="shared" si="32"/>
        <v>742.36</v>
      </c>
      <c r="L73" s="28" t="s">
        <v>36</v>
      </c>
      <c r="M73" s="77"/>
      <c r="WMK73" s="35"/>
      <c r="WML73" s="35"/>
      <c r="WMM73" s="35"/>
      <c r="WMN73" s="35"/>
      <c r="WMO73" s="35"/>
      <c r="WMP73" s="35"/>
      <c r="WMQ73" s="35"/>
      <c r="WMR73" s="35"/>
      <c r="WMS73" s="35"/>
      <c r="WMT73" s="35"/>
      <c r="WMU73" s="35"/>
      <c r="WMV73" s="35"/>
      <c r="WMW73" s="35"/>
      <c r="WMX73" s="35"/>
      <c r="WMY73" s="35"/>
      <c r="WMZ73" s="35"/>
      <c r="WNA73" s="35"/>
      <c r="WNB73" s="35"/>
      <c r="WNC73" s="35"/>
      <c r="WND73" s="35"/>
      <c r="WNE73" s="35"/>
      <c r="WNF73" s="35"/>
      <c r="WNG73" s="35"/>
      <c r="WNH73" s="35"/>
      <c r="WNI73" s="35"/>
      <c r="WNJ73" s="35"/>
    </row>
    <row r="74" spans="1:13 15897:15922" s="3" customFormat="1" ht="49.95" customHeight="1">
      <c r="A74" s="72"/>
      <c r="B74" s="29">
        <v>41</v>
      </c>
      <c r="C74" s="40" t="s">
        <v>110</v>
      </c>
      <c r="D74" s="50" t="s">
        <v>17</v>
      </c>
      <c r="E74" s="50" t="s">
        <v>18</v>
      </c>
      <c r="F74" s="29">
        <v>4</v>
      </c>
      <c r="G74" s="49">
        <v>8108</v>
      </c>
      <c r="H74" s="51">
        <v>648.64</v>
      </c>
      <c r="I74" s="51">
        <v>162.16</v>
      </c>
      <c r="J74" s="51">
        <v>40.56</v>
      </c>
      <c r="K74" s="52">
        <f t="shared" si="32"/>
        <v>851.3599999999999</v>
      </c>
      <c r="L74" s="28" t="s">
        <v>36</v>
      </c>
      <c r="M74" s="77"/>
      <c r="WMK74" s="35"/>
      <c r="WML74" s="35"/>
      <c r="WMM74" s="35"/>
      <c r="WMN74" s="35"/>
      <c r="WMO74" s="35"/>
      <c r="WMP74" s="35"/>
      <c r="WMQ74" s="35"/>
      <c r="WMR74" s="35"/>
      <c r="WMS74" s="35"/>
      <c r="WMT74" s="35"/>
      <c r="WMU74" s="35"/>
      <c r="WMV74" s="35"/>
      <c r="WMW74" s="35"/>
      <c r="WMX74" s="35"/>
      <c r="WMY74" s="35"/>
      <c r="WMZ74" s="35"/>
      <c r="WNA74" s="35"/>
      <c r="WNB74" s="35"/>
      <c r="WNC74" s="35"/>
      <c r="WND74" s="35"/>
      <c r="WNE74" s="35"/>
      <c r="WNF74" s="35"/>
      <c r="WNG74" s="35"/>
      <c r="WNH74" s="35"/>
      <c r="WNI74" s="35"/>
      <c r="WNJ74" s="35"/>
    </row>
    <row r="75" spans="1:13 15897:15922" s="3" customFormat="1" ht="49.95" customHeight="1">
      <c r="A75" s="72"/>
      <c r="B75" s="29">
        <v>42</v>
      </c>
      <c r="C75" s="40" t="s">
        <v>111</v>
      </c>
      <c r="D75" s="50" t="s">
        <v>17</v>
      </c>
      <c r="E75" s="50" t="s">
        <v>18</v>
      </c>
      <c r="F75" s="29">
        <v>3</v>
      </c>
      <c r="G75" s="49">
        <v>7035</v>
      </c>
      <c r="H75" s="51">
        <f t="shared" ref="H75:H79" si="33">ROUND(G75*0.08*0.25*3,2)</f>
        <v>422.1</v>
      </c>
      <c r="I75" s="51">
        <f t="shared" ref="I75:I79" si="34">ROUND(G75*0.02*0.25*3,2)</f>
        <v>105.53</v>
      </c>
      <c r="J75" s="51">
        <f t="shared" ref="J75:J79" si="35">ROUND(G75*0.005*0.25*3,2)</f>
        <v>26.38</v>
      </c>
      <c r="K75" s="52">
        <f t="shared" si="32"/>
        <v>554.01</v>
      </c>
      <c r="L75" s="28" t="s">
        <v>36</v>
      </c>
      <c r="M75" s="77"/>
      <c r="WMK75" s="35"/>
      <c r="WML75" s="35"/>
      <c r="WMM75" s="35"/>
      <c r="WMN75" s="35"/>
      <c r="WMO75" s="35"/>
      <c r="WMP75" s="35"/>
      <c r="WMQ75" s="35"/>
      <c r="WMR75" s="35"/>
      <c r="WMS75" s="35"/>
      <c r="WMT75" s="35"/>
      <c r="WMU75" s="35"/>
      <c r="WMV75" s="35"/>
      <c r="WMW75" s="35"/>
      <c r="WMX75" s="35"/>
      <c r="WMY75" s="35"/>
      <c r="WMZ75" s="35"/>
      <c r="WNA75" s="35"/>
      <c r="WNB75" s="35"/>
      <c r="WNC75" s="35"/>
      <c r="WND75" s="35"/>
      <c r="WNE75" s="35"/>
      <c r="WNF75" s="35"/>
      <c r="WNG75" s="35"/>
      <c r="WNH75" s="35"/>
      <c r="WNI75" s="35"/>
      <c r="WNJ75" s="35"/>
    </row>
    <row r="76" spans="1:13 15897:15922" s="3" customFormat="1" ht="49.95" customHeight="1">
      <c r="A76" s="72"/>
      <c r="B76" s="29">
        <v>43</v>
      </c>
      <c r="C76" s="40" t="s">
        <v>112</v>
      </c>
      <c r="D76" s="50" t="s">
        <v>17</v>
      </c>
      <c r="E76" s="50" t="s">
        <v>18</v>
      </c>
      <c r="F76" s="29">
        <v>1</v>
      </c>
      <c r="G76" s="49">
        <v>7219</v>
      </c>
      <c r="H76" s="51">
        <f>ROUND(G76*0.08*0.25*1,2)</f>
        <v>144.38</v>
      </c>
      <c r="I76" s="51">
        <f>ROUND(G76*0.02*0.25*1,2)</f>
        <v>36.1</v>
      </c>
      <c r="J76" s="51">
        <f>ROUND(G76*0.005*0.25*1,2)</f>
        <v>9.02</v>
      </c>
      <c r="K76" s="52">
        <f t="shared" si="32"/>
        <v>189.5</v>
      </c>
      <c r="L76" s="28" t="s">
        <v>36</v>
      </c>
      <c r="M76" s="77"/>
      <c r="WMK76" s="35"/>
      <c r="WML76" s="35"/>
      <c r="WMM76" s="35"/>
      <c r="WMN76" s="35"/>
      <c r="WMO76" s="35"/>
      <c r="WMP76" s="35"/>
      <c r="WMQ76" s="35"/>
      <c r="WMR76" s="35"/>
      <c r="WMS76" s="35"/>
      <c r="WMT76" s="35"/>
      <c r="WMU76" s="35"/>
      <c r="WMV76" s="35"/>
      <c r="WMW76" s="35"/>
      <c r="WMX76" s="35"/>
      <c r="WMY76" s="35"/>
      <c r="WMZ76" s="35"/>
      <c r="WNA76" s="35"/>
      <c r="WNB76" s="35"/>
      <c r="WNC76" s="35"/>
      <c r="WND76" s="35"/>
      <c r="WNE76" s="35"/>
      <c r="WNF76" s="35"/>
      <c r="WNG76" s="35"/>
      <c r="WNH76" s="35"/>
      <c r="WNI76" s="35"/>
      <c r="WNJ76" s="35"/>
    </row>
    <row r="77" spans="1:13 15897:15922" s="3" customFormat="1" ht="49.95" customHeight="1">
      <c r="A77" s="72"/>
      <c r="B77" s="29">
        <v>44</v>
      </c>
      <c r="C77" s="40" t="s">
        <v>113</v>
      </c>
      <c r="D77" s="50" t="s">
        <v>17</v>
      </c>
      <c r="E77" s="50" t="s">
        <v>18</v>
      </c>
      <c r="F77" s="29">
        <v>4</v>
      </c>
      <c r="G77" s="49">
        <v>7482</v>
      </c>
      <c r="H77" s="51">
        <v>448.92</v>
      </c>
      <c r="I77" s="51">
        <v>112.23</v>
      </c>
      <c r="J77" s="51">
        <v>28.05</v>
      </c>
      <c r="K77" s="52">
        <v>589.20000000000005</v>
      </c>
      <c r="L77" s="28" t="s">
        <v>36</v>
      </c>
      <c r="M77" s="77"/>
      <c r="WMK77" s="35"/>
      <c r="WML77" s="35"/>
      <c r="WMM77" s="35"/>
      <c r="WMN77" s="35"/>
      <c r="WMO77" s="35"/>
      <c r="WMP77" s="35"/>
      <c r="WMQ77" s="35"/>
      <c r="WMR77" s="35"/>
      <c r="WMS77" s="35"/>
      <c r="WMT77" s="35"/>
      <c r="WMU77" s="35"/>
      <c r="WMV77" s="35"/>
      <c r="WMW77" s="35"/>
      <c r="WMX77" s="35"/>
      <c r="WMY77" s="35"/>
      <c r="WMZ77" s="35"/>
      <c r="WNA77" s="35"/>
      <c r="WNB77" s="35"/>
      <c r="WNC77" s="35"/>
      <c r="WND77" s="35"/>
      <c r="WNE77" s="35"/>
      <c r="WNF77" s="35"/>
      <c r="WNG77" s="35"/>
      <c r="WNH77" s="35"/>
      <c r="WNI77" s="35"/>
      <c r="WNJ77" s="35"/>
    </row>
    <row r="78" spans="1:13 15897:15922" s="3" customFormat="1" ht="70.95" customHeight="1">
      <c r="A78" s="72"/>
      <c r="B78" s="29">
        <v>45</v>
      </c>
      <c r="C78" s="40" t="s">
        <v>114</v>
      </c>
      <c r="D78" s="50" t="s">
        <v>17</v>
      </c>
      <c r="E78" s="50" t="s">
        <v>18</v>
      </c>
      <c r="F78" s="29">
        <v>3</v>
      </c>
      <c r="G78" s="49">
        <v>7008</v>
      </c>
      <c r="H78" s="51">
        <f t="shared" si="33"/>
        <v>420.48</v>
      </c>
      <c r="I78" s="51">
        <f t="shared" si="34"/>
        <v>105.12</v>
      </c>
      <c r="J78" s="51">
        <f t="shared" si="35"/>
        <v>26.28</v>
      </c>
      <c r="K78" s="52">
        <v>551.88</v>
      </c>
      <c r="L78" s="28" t="s">
        <v>46</v>
      </c>
      <c r="M78" s="77"/>
      <c r="WMK78" s="35"/>
      <c r="WML78" s="35"/>
      <c r="WMM78" s="35"/>
      <c r="WMN78" s="35"/>
      <c r="WMO78" s="35"/>
      <c r="WMP78" s="35"/>
      <c r="WMQ78" s="35"/>
      <c r="WMR78" s="35"/>
      <c r="WMS78" s="35"/>
      <c r="WMT78" s="35"/>
      <c r="WMU78" s="35"/>
      <c r="WMV78" s="35"/>
      <c r="WMW78" s="35"/>
      <c r="WMX78" s="35"/>
      <c r="WMY78" s="35"/>
      <c r="WMZ78" s="35"/>
      <c r="WNA78" s="35"/>
      <c r="WNB78" s="35"/>
      <c r="WNC78" s="35"/>
      <c r="WND78" s="35"/>
      <c r="WNE78" s="35"/>
      <c r="WNF78" s="35"/>
      <c r="WNG78" s="35"/>
      <c r="WNH78" s="35"/>
      <c r="WNI78" s="35"/>
      <c r="WNJ78" s="35"/>
    </row>
    <row r="79" spans="1:13 15897:15922" s="3" customFormat="1" ht="70.05" customHeight="1">
      <c r="A79" s="72"/>
      <c r="B79" s="29">
        <v>46</v>
      </c>
      <c r="C79" s="40" t="s">
        <v>115</v>
      </c>
      <c r="D79" s="50" t="s">
        <v>17</v>
      </c>
      <c r="E79" s="50" t="s">
        <v>18</v>
      </c>
      <c r="F79" s="29">
        <v>3</v>
      </c>
      <c r="G79" s="49">
        <v>7344</v>
      </c>
      <c r="H79" s="51">
        <f t="shared" si="33"/>
        <v>440.64</v>
      </c>
      <c r="I79" s="51">
        <f t="shared" si="34"/>
        <v>110.16</v>
      </c>
      <c r="J79" s="51">
        <f t="shared" si="35"/>
        <v>27.54</v>
      </c>
      <c r="K79" s="52">
        <f t="shared" ref="K79:K81" si="36">H79+I79+J79</f>
        <v>578.33999999999992</v>
      </c>
      <c r="L79" s="28" t="s">
        <v>46</v>
      </c>
      <c r="M79" s="77"/>
      <c r="WMK79" s="35"/>
      <c r="WML79" s="35"/>
      <c r="WMM79" s="35"/>
      <c r="WMN79" s="35"/>
      <c r="WMO79" s="35"/>
      <c r="WMP79" s="35"/>
      <c r="WMQ79" s="35"/>
      <c r="WMR79" s="35"/>
      <c r="WMS79" s="35"/>
      <c r="WMT79" s="35"/>
      <c r="WMU79" s="35"/>
      <c r="WMV79" s="35"/>
      <c r="WMW79" s="35"/>
      <c r="WMX79" s="35"/>
      <c r="WMY79" s="35"/>
      <c r="WMZ79" s="35"/>
      <c r="WNA79" s="35"/>
      <c r="WNB79" s="35"/>
      <c r="WNC79" s="35"/>
      <c r="WND79" s="35"/>
      <c r="WNE79" s="35"/>
      <c r="WNF79" s="35"/>
      <c r="WNG79" s="35"/>
      <c r="WNH79" s="35"/>
      <c r="WNI79" s="35"/>
      <c r="WNJ79" s="35"/>
    </row>
    <row r="80" spans="1:13 15897:15922" s="3" customFormat="1" ht="76.05" customHeight="1">
      <c r="A80" s="72"/>
      <c r="B80" s="29">
        <v>47</v>
      </c>
      <c r="C80" s="40" t="s">
        <v>116</v>
      </c>
      <c r="D80" s="50" t="s">
        <v>17</v>
      </c>
      <c r="E80" s="50" t="s">
        <v>18</v>
      </c>
      <c r="F80" s="29">
        <v>4</v>
      </c>
      <c r="G80" s="49">
        <v>6610</v>
      </c>
      <c r="H80" s="51">
        <v>528.79999999999995</v>
      </c>
      <c r="I80" s="51">
        <v>132.19999999999999</v>
      </c>
      <c r="J80" s="51">
        <v>33.04</v>
      </c>
      <c r="K80" s="52">
        <f t="shared" si="36"/>
        <v>694.04</v>
      </c>
      <c r="L80" s="28" t="s">
        <v>46</v>
      </c>
      <c r="M80" s="77"/>
      <c r="WMK80" s="35"/>
      <c r="WML80" s="35"/>
      <c r="WMM80" s="35"/>
      <c r="WMN80" s="35"/>
      <c r="WMO80" s="35"/>
      <c r="WMP80" s="35"/>
      <c r="WMQ80" s="35"/>
      <c r="WMR80" s="35"/>
      <c r="WMS80" s="35"/>
      <c r="WMT80" s="35"/>
      <c r="WMU80" s="35"/>
      <c r="WMV80" s="35"/>
      <c r="WMW80" s="35"/>
      <c r="WMX80" s="35"/>
      <c r="WMY80" s="35"/>
      <c r="WMZ80" s="35"/>
      <c r="WNA80" s="35"/>
      <c r="WNB80" s="35"/>
      <c r="WNC80" s="35"/>
      <c r="WND80" s="35"/>
      <c r="WNE80" s="35"/>
      <c r="WNF80" s="35"/>
      <c r="WNG80" s="35"/>
      <c r="WNH80" s="35"/>
      <c r="WNI80" s="35"/>
      <c r="WNJ80" s="35"/>
    </row>
    <row r="81" spans="1:13 15897:15922" s="3" customFormat="1" ht="73.95" customHeight="1">
      <c r="A81" s="72"/>
      <c r="B81" s="29">
        <v>48</v>
      </c>
      <c r="C81" s="40" t="s">
        <v>117</v>
      </c>
      <c r="D81" s="50" t="s">
        <v>17</v>
      </c>
      <c r="E81" s="50" t="s">
        <v>118</v>
      </c>
      <c r="F81" s="29">
        <v>4</v>
      </c>
      <c r="G81" s="49">
        <v>5069</v>
      </c>
      <c r="H81" s="51">
        <v>202.76</v>
      </c>
      <c r="I81" s="51">
        <v>50.68</v>
      </c>
      <c r="J81" s="51">
        <v>12.68</v>
      </c>
      <c r="K81" s="52">
        <f t="shared" si="36"/>
        <v>266.12</v>
      </c>
      <c r="L81" s="28" t="s">
        <v>46</v>
      </c>
      <c r="M81" s="77"/>
      <c r="WMK81" s="35"/>
      <c r="WML81" s="35"/>
      <c r="WMM81" s="35"/>
      <c r="WMN81" s="35"/>
      <c r="WMO81" s="35"/>
      <c r="WMP81" s="35"/>
      <c r="WMQ81" s="35"/>
      <c r="WMR81" s="35"/>
      <c r="WMS81" s="35"/>
      <c r="WMT81" s="35"/>
      <c r="WMU81" s="35"/>
      <c r="WMV81" s="35"/>
      <c r="WMW81" s="35"/>
      <c r="WMX81" s="35"/>
      <c r="WMY81" s="35"/>
      <c r="WMZ81" s="35"/>
      <c r="WNA81" s="35"/>
      <c r="WNB81" s="35"/>
      <c r="WNC81" s="35"/>
      <c r="WND81" s="35"/>
      <c r="WNE81" s="35"/>
      <c r="WNF81" s="35"/>
      <c r="WNG81" s="35"/>
      <c r="WNH81" s="35"/>
      <c r="WNI81" s="35"/>
      <c r="WNJ81" s="35"/>
    </row>
    <row r="82" spans="1:13 15897:15922" s="3" customFormat="1" ht="70.05" customHeight="1">
      <c r="A82" s="72"/>
      <c r="B82" s="29">
        <v>49</v>
      </c>
      <c r="C82" s="40" t="s">
        <v>119</v>
      </c>
      <c r="D82" s="50" t="s">
        <v>17</v>
      </c>
      <c r="E82" s="50" t="s">
        <v>18</v>
      </c>
      <c r="F82" s="29">
        <v>4</v>
      </c>
      <c r="G82" s="49">
        <v>6246</v>
      </c>
      <c r="H82" s="51">
        <v>499.68</v>
      </c>
      <c r="I82" s="51">
        <v>124.92</v>
      </c>
      <c r="J82" s="51">
        <v>31.24</v>
      </c>
      <c r="K82" s="52">
        <v>655.84</v>
      </c>
      <c r="L82" s="28" t="s">
        <v>46</v>
      </c>
      <c r="M82" s="77"/>
      <c r="WMK82" s="35"/>
      <c r="WML82" s="35"/>
      <c r="WMM82" s="35"/>
      <c r="WMN82" s="35"/>
      <c r="WMO82" s="35"/>
      <c r="WMP82" s="35"/>
      <c r="WMQ82" s="35"/>
      <c r="WMR82" s="35"/>
      <c r="WMS82" s="35"/>
      <c r="WMT82" s="35"/>
      <c r="WMU82" s="35"/>
      <c r="WMV82" s="35"/>
      <c r="WMW82" s="35"/>
      <c r="WMX82" s="35"/>
      <c r="WMY82" s="35"/>
      <c r="WMZ82" s="35"/>
      <c r="WNA82" s="35"/>
      <c r="WNB82" s="35"/>
      <c r="WNC82" s="35"/>
      <c r="WND82" s="35"/>
      <c r="WNE82" s="35"/>
      <c r="WNF82" s="35"/>
      <c r="WNG82" s="35"/>
      <c r="WNH82" s="35"/>
      <c r="WNI82" s="35"/>
      <c r="WNJ82" s="35"/>
    </row>
    <row r="83" spans="1:13 15897:15922" s="3" customFormat="1" ht="81" customHeight="1">
      <c r="A83" s="72"/>
      <c r="B83" s="29">
        <v>50</v>
      </c>
      <c r="C83" s="40" t="s">
        <v>120</v>
      </c>
      <c r="D83" s="50" t="s">
        <v>17</v>
      </c>
      <c r="E83" s="50" t="s">
        <v>18</v>
      </c>
      <c r="F83" s="29">
        <v>4</v>
      </c>
      <c r="G83" s="49">
        <v>6675</v>
      </c>
      <c r="H83" s="51">
        <f t="shared" ref="H83:H87" si="37">ROUND(G83*0.08*0.25*4,2)</f>
        <v>534</v>
      </c>
      <c r="I83" s="51">
        <f t="shared" ref="I83:I87" si="38">ROUND(G83*0.02*0.25*4,2)</f>
        <v>133.5</v>
      </c>
      <c r="J83" s="51">
        <f>ROUND(G83*0.005*0.25*4,2)</f>
        <v>33.380000000000003</v>
      </c>
      <c r="K83" s="52">
        <v>700.88</v>
      </c>
      <c r="L83" s="28" t="s">
        <v>46</v>
      </c>
      <c r="M83" s="77"/>
      <c r="WMK83" s="35"/>
      <c r="WML83" s="35"/>
      <c r="WMM83" s="35"/>
      <c r="WMN83" s="35"/>
      <c r="WMO83" s="35"/>
      <c r="WMP83" s="35"/>
      <c r="WMQ83" s="35"/>
      <c r="WMR83" s="35"/>
      <c r="WMS83" s="35"/>
      <c r="WMT83" s="35"/>
      <c r="WMU83" s="35"/>
      <c r="WMV83" s="35"/>
      <c r="WMW83" s="35"/>
      <c r="WMX83" s="35"/>
      <c r="WMY83" s="35"/>
      <c r="WMZ83" s="35"/>
      <c r="WNA83" s="35"/>
      <c r="WNB83" s="35"/>
      <c r="WNC83" s="35"/>
      <c r="WND83" s="35"/>
      <c r="WNE83" s="35"/>
      <c r="WNF83" s="35"/>
      <c r="WNG83" s="35"/>
      <c r="WNH83" s="35"/>
      <c r="WNI83" s="35"/>
      <c r="WNJ83" s="35"/>
    </row>
    <row r="84" spans="1:13 15897:15922" s="3" customFormat="1" ht="69" customHeight="1">
      <c r="A84" s="72"/>
      <c r="B84" s="29">
        <v>51</v>
      </c>
      <c r="C84" s="40" t="s">
        <v>121</v>
      </c>
      <c r="D84" s="50" t="s">
        <v>17</v>
      </c>
      <c r="E84" s="50" t="s">
        <v>18</v>
      </c>
      <c r="F84" s="29">
        <v>4</v>
      </c>
      <c r="G84" s="49">
        <v>6980</v>
      </c>
      <c r="H84" s="51">
        <v>558.4</v>
      </c>
      <c r="I84" s="51">
        <v>139.6</v>
      </c>
      <c r="J84" s="51">
        <v>34.880000000000003</v>
      </c>
      <c r="K84" s="52">
        <f t="shared" ref="K84:K88" si="39">H84+I84+J84</f>
        <v>732.88</v>
      </c>
      <c r="L84" s="28" t="s">
        <v>46</v>
      </c>
      <c r="M84" s="77"/>
      <c r="WMK84" s="35"/>
      <c r="WML84" s="35"/>
      <c r="WMM84" s="35"/>
      <c r="WMN84" s="35"/>
      <c r="WMO84" s="35"/>
      <c r="WMP84" s="35"/>
      <c r="WMQ84" s="35"/>
      <c r="WMR84" s="35"/>
      <c r="WMS84" s="35"/>
      <c r="WMT84" s="35"/>
      <c r="WMU84" s="35"/>
      <c r="WMV84" s="35"/>
      <c r="WMW84" s="35"/>
      <c r="WMX84" s="35"/>
      <c r="WMY84" s="35"/>
      <c r="WMZ84" s="35"/>
      <c r="WNA84" s="35"/>
      <c r="WNB84" s="35"/>
      <c r="WNC84" s="35"/>
      <c r="WND84" s="35"/>
      <c r="WNE84" s="35"/>
      <c r="WNF84" s="35"/>
      <c r="WNG84" s="35"/>
      <c r="WNH84" s="35"/>
      <c r="WNI84" s="35"/>
      <c r="WNJ84" s="35"/>
    </row>
    <row r="85" spans="1:13 15897:15922" s="3" customFormat="1" ht="70.05" customHeight="1">
      <c r="A85" s="72"/>
      <c r="B85" s="29">
        <v>52</v>
      </c>
      <c r="C85" s="40" t="s">
        <v>122</v>
      </c>
      <c r="D85" s="50" t="s">
        <v>17</v>
      </c>
      <c r="E85" s="50" t="s">
        <v>18</v>
      </c>
      <c r="F85" s="29">
        <v>4</v>
      </c>
      <c r="G85" s="49">
        <v>6962</v>
      </c>
      <c r="H85" s="51">
        <f t="shared" si="37"/>
        <v>556.96</v>
      </c>
      <c r="I85" s="51">
        <f t="shared" si="38"/>
        <v>139.24</v>
      </c>
      <c r="J85" s="51">
        <v>34.799999999999997</v>
      </c>
      <c r="K85" s="52">
        <f t="shared" si="39"/>
        <v>731</v>
      </c>
      <c r="L85" s="28" t="s">
        <v>46</v>
      </c>
      <c r="M85" s="77"/>
      <c r="WMK85" s="35"/>
      <c r="WML85" s="35"/>
      <c r="WMM85" s="35"/>
      <c r="WMN85" s="35"/>
      <c r="WMO85" s="35"/>
      <c r="WMP85" s="35"/>
      <c r="WMQ85" s="35"/>
      <c r="WMR85" s="35"/>
      <c r="WMS85" s="35"/>
      <c r="WMT85" s="35"/>
      <c r="WMU85" s="35"/>
      <c r="WMV85" s="35"/>
      <c r="WMW85" s="35"/>
      <c r="WMX85" s="35"/>
      <c r="WMY85" s="35"/>
      <c r="WMZ85" s="35"/>
      <c r="WNA85" s="35"/>
      <c r="WNB85" s="35"/>
      <c r="WNC85" s="35"/>
      <c r="WND85" s="35"/>
      <c r="WNE85" s="35"/>
      <c r="WNF85" s="35"/>
      <c r="WNG85" s="35"/>
      <c r="WNH85" s="35"/>
      <c r="WNI85" s="35"/>
      <c r="WNJ85" s="35"/>
    </row>
    <row r="86" spans="1:13 15897:15922" s="3" customFormat="1" ht="49.95" customHeight="1">
      <c r="A86" s="72"/>
      <c r="B86" s="29">
        <v>53</v>
      </c>
      <c r="C86" s="40" t="s">
        <v>123</v>
      </c>
      <c r="D86" s="50" t="s">
        <v>17</v>
      </c>
      <c r="E86" s="50" t="s">
        <v>18</v>
      </c>
      <c r="F86" s="29">
        <v>4</v>
      </c>
      <c r="G86" s="49">
        <v>6945</v>
      </c>
      <c r="H86" s="51">
        <f t="shared" si="37"/>
        <v>555.6</v>
      </c>
      <c r="I86" s="51">
        <v>138.88</v>
      </c>
      <c r="J86" s="51">
        <v>34.72</v>
      </c>
      <c r="K86" s="52">
        <f t="shared" si="39"/>
        <v>729.2</v>
      </c>
      <c r="L86" s="28" t="s">
        <v>36</v>
      </c>
      <c r="M86" s="77"/>
      <c r="WMK86" s="35"/>
      <c r="WML86" s="35"/>
      <c r="WMM86" s="35"/>
      <c r="WMN86" s="35"/>
      <c r="WMO86" s="35"/>
      <c r="WMP86" s="35"/>
      <c r="WMQ86" s="35"/>
      <c r="WMR86" s="35"/>
      <c r="WMS86" s="35"/>
      <c r="WMT86" s="35"/>
      <c r="WMU86" s="35"/>
      <c r="WMV86" s="35"/>
      <c r="WMW86" s="35"/>
      <c r="WMX86" s="35"/>
      <c r="WMY86" s="35"/>
      <c r="WMZ86" s="35"/>
      <c r="WNA86" s="35"/>
      <c r="WNB86" s="35"/>
      <c r="WNC86" s="35"/>
      <c r="WND86" s="35"/>
      <c r="WNE86" s="35"/>
      <c r="WNF86" s="35"/>
      <c r="WNG86" s="35"/>
      <c r="WNH86" s="35"/>
      <c r="WNI86" s="35"/>
      <c r="WNJ86" s="35"/>
    </row>
    <row r="87" spans="1:13 15897:15922" s="3" customFormat="1" ht="49.95" customHeight="1">
      <c r="A87" s="72"/>
      <c r="B87" s="29">
        <v>54</v>
      </c>
      <c r="C87" s="18" t="s">
        <v>124</v>
      </c>
      <c r="D87" s="50" t="s">
        <v>17</v>
      </c>
      <c r="E87" s="50" t="s">
        <v>18</v>
      </c>
      <c r="F87" s="29">
        <v>4</v>
      </c>
      <c r="G87" s="49">
        <v>7038</v>
      </c>
      <c r="H87" s="51">
        <f t="shared" si="37"/>
        <v>563.04</v>
      </c>
      <c r="I87" s="51">
        <f t="shared" si="38"/>
        <v>140.76</v>
      </c>
      <c r="J87" s="51">
        <f>ROUND(G87*0.005*0.25*4,2)</f>
        <v>35.19</v>
      </c>
      <c r="K87" s="52">
        <f t="shared" si="39"/>
        <v>738.99</v>
      </c>
      <c r="L87" s="28" t="s">
        <v>36</v>
      </c>
      <c r="M87" s="77"/>
      <c r="WMK87" s="35"/>
      <c r="WML87" s="35"/>
      <c r="WMM87" s="35"/>
      <c r="WMN87" s="35"/>
      <c r="WMO87" s="35"/>
      <c r="WMP87" s="35"/>
      <c r="WMQ87" s="35"/>
      <c r="WMR87" s="35"/>
      <c r="WMS87" s="35"/>
      <c r="WMT87" s="35"/>
      <c r="WMU87" s="35"/>
      <c r="WMV87" s="35"/>
      <c r="WMW87" s="35"/>
      <c r="WMX87" s="35"/>
      <c r="WMY87" s="35"/>
      <c r="WMZ87" s="35"/>
      <c r="WNA87" s="35"/>
      <c r="WNB87" s="35"/>
      <c r="WNC87" s="35"/>
      <c r="WND87" s="35"/>
      <c r="WNE87" s="35"/>
      <c r="WNF87" s="35"/>
      <c r="WNG87" s="35"/>
      <c r="WNH87" s="35"/>
      <c r="WNI87" s="35"/>
      <c r="WNJ87" s="35"/>
    </row>
    <row r="88" spans="1:13 15897:15922" s="3" customFormat="1" ht="49.95" customHeight="1">
      <c r="A88" s="72"/>
      <c r="B88" s="18">
        <v>55</v>
      </c>
      <c r="C88" s="18" t="s">
        <v>125</v>
      </c>
      <c r="D88" s="50" t="s">
        <v>17</v>
      </c>
      <c r="E88" s="50" t="s">
        <v>118</v>
      </c>
      <c r="F88" s="29">
        <v>4</v>
      </c>
      <c r="G88" s="49">
        <v>5069</v>
      </c>
      <c r="H88" s="53">
        <f>ROUND(G88*0.08*0.25*2,2)</f>
        <v>202.76</v>
      </c>
      <c r="I88" s="53">
        <f>ROUND(G88*0.02*0.25*2,2)</f>
        <v>50.69</v>
      </c>
      <c r="J88" s="53">
        <f>ROUND(G88*0.005*0.25*2,2)</f>
        <v>12.67</v>
      </c>
      <c r="K88" s="54">
        <f t="shared" si="39"/>
        <v>266.12</v>
      </c>
      <c r="L88" s="28" t="s">
        <v>36</v>
      </c>
      <c r="M88" s="77"/>
      <c r="WMK88" s="35"/>
      <c r="WML88" s="35"/>
      <c r="WMM88" s="35"/>
      <c r="WMN88" s="35"/>
      <c r="WMO88" s="35"/>
      <c r="WMP88" s="35"/>
      <c r="WMQ88" s="35"/>
      <c r="WMR88" s="35"/>
      <c r="WMS88" s="35"/>
      <c r="WMT88" s="35"/>
      <c r="WMU88" s="35"/>
      <c r="WMV88" s="35"/>
      <c r="WMW88" s="35"/>
      <c r="WMX88" s="35"/>
      <c r="WMY88" s="35"/>
      <c r="WMZ88" s="35"/>
      <c r="WNA88" s="35"/>
      <c r="WNB88" s="35"/>
      <c r="WNC88" s="35"/>
      <c r="WND88" s="35"/>
      <c r="WNE88" s="35"/>
      <c r="WNF88" s="35"/>
      <c r="WNG88" s="35"/>
      <c r="WNH88" s="35"/>
      <c r="WNI88" s="35"/>
      <c r="WNJ88" s="35"/>
    </row>
    <row r="89" spans="1:13 15897:15922" s="5" customFormat="1" ht="49.95" customHeight="1">
      <c r="A89" s="64" t="s">
        <v>126</v>
      </c>
      <c r="B89" s="64"/>
      <c r="C89" s="64"/>
      <c r="D89" s="64"/>
      <c r="E89" s="64"/>
      <c r="F89" s="64"/>
      <c r="G89" s="64"/>
      <c r="H89" s="24">
        <f t="shared" ref="H89:K89" si="40">SUM(H34:H88)</f>
        <v>27885.839999999989</v>
      </c>
      <c r="I89" s="24">
        <f t="shared" si="40"/>
        <v>6971.5099999999993</v>
      </c>
      <c r="J89" s="24">
        <f t="shared" si="40"/>
        <v>1742.8400000000004</v>
      </c>
      <c r="K89" s="24">
        <f t="shared" si="40"/>
        <v>36600.189999999988</v>
      </c>
      <c r="L89" s="45"/>
      <c r="M89" s="13"/>
      <c r="WMK89" s="55"/>
      <c r="WML89" s="55"/>
      <c r="WMM89" s="55"/>
      <c r="WMN89" s="55"/>
      <c r="WMO89" s="55"/>
      <c r="WMP89" s="55"/>
      <c r="WMQ89" s="55"/>
      <c r="WMR89" s="55"/>
      <c r="WMS89" s="55"/>
      <c r="WMT89" s="55"/>
      <c r="WMU89" s="55"/>
      <c r="WMV89" s="55"/>
      <c r="WMW89" s="55"/>
      <c r="WMX89" s="55"/>
      <c r="WMY89" s="55"/>
      <c r="WMZ89" s="55"/>
      <c r="WNA89" s="55"/>
      <c r="WNB89" s="55"/>
      <c r="WNC89" s="55"/>
      <c r="WND89" s="55"/>
      <c r="WNE89" s="55"/>
      <c r="WNF89" s="55"/>
      <c r="WNG89" s="55"/>
      <c r="WNH89" s="55"/>
      <c r="WNI89" s="55"/>
      <c r="WNJ89" s="55"/>
    </row>
    <row r="90" spans="1:13 15897:15922" s="6" customFormat="1" ht="49.95" customHeight="1">
      <c r="A90" s="66" t="s">
        <v>127</v>
      </c>
      <c r="B90" s="67"/>
      <c r="C90" s="67"/>
      <c r="D90" s="67"/>
      <c r="E90" s="67"/>
      <c r="F90" s="67"/>
      <c r="G90" s="67"/>
      <c r="H90" s="56"/>
      <c r="I90" s="56"/>
      <c r="J90" s="56"/>
      <c r="K90" s="56">
        <f>K5+K7+K12+K14+K25+K27+K29+K31+K33+K89</f>
        <v>47047.729999999989</v>
      </c>
      <c r="L90" s="57"/>
      <c r="M90" s="57"/>
      <c r="WMK90" s="58"/>
      <c r="WML90" s="58"/>
      <c r="WMM90" s="58"/>
      <c r="WMN90" s="58"/>
      <c r="WMO90" s="58"/>
      <c r="WMP90" s="58"/>
      <c r="WMQ90" s="58"/>
      <c r="WMR90" s="58"/>
      <c r="WMS90" s="58"/>
      <c r="WMT90" s="58"/>
      <c r="WMU90" s="58"/>
      <c r="WMV90" s="58"/>
      <c r="WMW90" s="58"/>
      <c r="WMX90" s="58"/>
      <c r="WMY90" s="58"/>
      <c r="WMZ90" s="58"/>
      <c r="WNA90" s="58"/>
      <c r="WNB90" s="58"/>
      <c r="WNC90" s="58"/>
      <c r="WND90" s="58"/>
      <c r="WNE90" s="58"/>
      <c r="WNF90" s="58"/>
      <c r="WNG90" s="58"/>
      <c r="WNH90" s="58"/>
      <c r="WNI90" s="58"/>
      <c r="WNJ90" s="58"/>
    </row>
    <row r="91" spans="1:13 15897:15922">
      <c r="A91" s="68" t="s">
        <v>128</v>
      </c>
      <c r="B91" s="68"/>
      <c r="C91" s="68"/>
      <c r="D91" s="68"/>
      <c r="E91" s="68"/>
      <c r="F91" s="68"/>
      <c r="G91" s="68"/>
      <c r="H91" s="68"/>
      <c r="I91" s="68"/>
    </row>
  </sheetData>
  <autoFilter ref="A3:WMJ91">
    <extLst/>
  </autoFilter>
  <mergeCells count="20">
    <mergeCell ref="M8:M11"/>
    <mergeCell ref="M15:M24"/>
    <mergeCell ref="M34:M88"/>
    <mergeCell ref="A89:G89"/>
    <mergeCell ref="A90:G90"/>
    <mergeCell ref="A91:C91"/>
    <mergeCell ref="D91:I91"/>
    <mergeCell ref="A8:A11"/>
    <mergeCell ref="A15:A24"/>
    <mergeCell ref="A34:A88"/>
    <mergeCell ref="A25:G25"/>
    <mergeCell ref="A27:G27"/>
    <mergeCell ref="A29:G29"/>
    <mergeCell ref="A31:G31"/>
    <mergeCell ref="A33:G33"/>
    <mergeCell ref="A1:K1"/>
    <mergeCell ref="A5:G5"/>
    <mergeCell ref="A7:G7"/>
    <mergeCell ref="A12:G12"/>
    <mergeCell ref="A14:G14"/>
  </mergeCells>
  <phoneticPr fontId="24" type="noConversion"/>
  <conditionalFormatting sqref="A5:B5">
    <cfRule type="duplicateValues" dxfId="3" priority="2"/>
  </conditionalFormatting>
  <conditionalFormatting sqref="A7:B7">
    <cfRule type="duplicateValues" dxfId="2" priority="1"/>
  </conditionalFormatting>
  <conditionalFormatting sqref="A12:B13">
    <cfRule type="duplicateValues" dxfId="1" priority="4"/>
  </conditionalFormatting>
  <conditionalFormatting sqref="A14:B14 A15">
    <cfRule type="duplicateValues" dxfId="0" priority="3"/>
  </conditionalFormatting>
  <pageMargins left="0.75" right="0.75" top="1" bottom="1" header="0.5" footer="0.5"/>
  <pageSetup paperSize="9" scale="5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花名册定稿 (2)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2021-02-19T10:09:00Z</dcterms:created>
  <dcterms:modified xsi:type="dcterms:W3CDTF">2026-05-12T04:54:18Z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B740ECD8455D42B7AF433BA5186E2CA1</vt:lpwstr>
  </property>
  <property fmtid="{D5CDD505-2E9C-101B-9397-08002B2CF9AE}" pid="4" name="CalculationRule">
    <vt:i4>0</vt:i4>
  </property>
</Properties>
</file>